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sha\Downloads\"/>
    </mc:Choice>
  </mc:AlternateContent>
  <xr:revisionPtr revIDLastSave="0" documentId="13_ncr:1_{3A1C7EEF-CA23-427B-872F-AD9EF75AF4DF}" xr6:coauthVersionLast="47" xr6:coauthVersionMax="47" xr10:uidLastSave="{00000000-0000-0000-0000-000000000000}"/>
  <workbookProtection workbookAlgorithmName="SHA-512" workbookHashValue="eoz0g73qchJJrXwuhoMLwKfa6BvW2CltPBRzvsyplVgcHPzz3LxRV4jdcN/FMe/KWo5jsbY7RJCM5hvQakW3Wg==" workbookSaltValue="HO9u6oxCAI98uS9q/lhiKg==" workbookSpinCount="100000" lockStructure="1"/>
  <bookViews>
    <workbookView xWindow="-120" yWindow="-120" windowWidth="29040" windowHeight="15840" tabRatio="860" xr2:uid="{B8921579-1F38-44D3-84B0-955FFC2E65A5}"/>
  </bookViews>
  <sheets>
    <sheet name="Main_Menu" sheetId="1" r:id="rId1"/>
    <sheet name="PI | Default" sheetId="2" r:id="rId2"/>
    <sheet name="PI | User" sheetId="3" r:id="rId3"/>
    <sheet name="Default | C_&amp;_I | Mango" sheetId="14" state="hidden" r:id="rId4"/>
    <sheet name="Default | C_&amp;_I | Lychee" sheetId="49" state="hidden" r:id="rId5"/>
    <sheet name="Default | C_&amp;_I | Macadamia" sheetId="36" state="hidden" r:id="rId6"/>
    <sheet name="Default | C_&amp;_I | Mandarin" sheetId="42" state="hidden" r:id="rId7"/>
    <sheet name="Default | C_&amp;_I | CB" sheetId="62" state="hidden" r:id="rId8"/>
    <sheet name="Default | C_&amp;_I | Pulses" sheetId="66" state="hidden" r:id="rId9"/>
    <sheet name="Default | C_&amp;_I | Cotton" sheetId="51" state="hidden" r:id="rId10"/>
    <sheet name="Default Results | Mango" sheetId="9" r:id="rId11"/>
    <sheet name="Default Results | Lychee" sheetId="50" r:id="rId12"/>
    <sheet name="Default Results | Macadamia" sheetId="37" r:id="rId13"/>
    <sheet name="Default Results | Mandarin" sheetId="43" r:id="rId14"/>
    <sheet name="Default Results | CB" sheetId="63" r:id="rId15"/>
    <sheet name="Default Results | Pulses" sheetId="67" r:id="rId16"/>
    <sheet name="Default Results | Cotton" sheetId="52" r:id="rId17"/>
    <sheet name="User | C_&amp;_I | Mango" sheetId="82" state="hidden" r:id="rId18"/>
    <sheet name="User | C_&amp;_I | Lychee" sheetId="83" state="hidden" r:id="rId19"/>
    <sheet name="User | C_&amp;_I | Macadamia" sheetId="84" state="hidden" r:id="rId20"/>
    <sheet name="User | C_&amp;_I | Mandarin" sheetId="85" state="hidden" r:id="rId21"/>
    <sheet name="User | C_&amp;_I | CB" sheetId="86" state="hidden" r:id="rId22"/>
    <sheet name="User | C_&amp;_I | Pulses" sheetId="87" state="hidden" r:id="rId23"/>
    <sheet name="User | C_&amp;_I | Cotton" sheetId="88" state="hidden" r:id="rId24"/>
    <sheet name="User Results | Mango" sheetId="89" r:id="rId25"/>
    <sheet name="User Results | Lychee" sheetId="90" r:id="rId26"/>
    <sheet name="User Results | Macadamia" sheetId="91" r:id="rId27"/>
    <sheet name="User Results | Mandarin" sheetId="92" r:id="rId28"/>
    <sheet name="User Results | CB" sheetId="93" r:id="rId29"/>
    <sheet name="User Results | Pulses" sheetId="94" r:id="rId30"/>
    <sheet name="User Results | Cotton" sheetId="95" r:id="rId31"/>
  </sheets>
  <definedNames>
    <definedName name="Selected_Crop">Main_Menu!$R$2</definedName>
    <definedName name="Selected_Parameter">Main_Menu!$S$2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" l="1"/>
  <c r="R2" i="1"/>
  <c r="F27" i="2" s="1" a="1"/>
  <c r="F27" i="2" s="1"/>
  <c r="F13" i="1"/>
  <c r="D66" i="66"/>
  <c r="D8" i="66" s="1"/>
  <c r="C66" i="66"/>
  <c r="D66" i="62"/>
  <c r="R8" i="62" s="1"/>
  <c r="C66" i="62"/>
  <c r="K135" i="88"/>
  <c r="G51" i="88"/>
  <c r="B41" i="88"/>
  <c r="C41" i="88"/>
  <c r="D41" i="88"/>
  <c r="B36" i="88"/>
  <c r="C36" i="88"/>
  <c r="D36" i="88"/>
  <c r="K124" i="87"/>
  <c r="B39" i="87"/>
  <c r="C39" i="87"/>
  <c r="D39" i="87"/>
  <c r="B34" i="87"/>
  <c r="C34" i="87"/>
  <c r="D34" i="87"/>
  <c r="K124" i="86"/>
  <c r="B39" i="86"/>
  <c r="C39" i="86"/>
  <c r="D39" i="86"/>
  <c r="B34" i="86"/>
  <c r="C34" i="86"/>
  <c r="D34" i="86"/>
  <c r="G127" i="85"/>
  <c r="G128" i="85"/>
  <c r="G129" i="85"/>
  <c r="G130" i="85"/>
  <c r="K122" i="85"/>
  <c r="D40" i="85"/>
  <c r="C40" i="85"/>
  <c r="B40" i="85"/>
  <c r="B35" i="85"/>
  <c r="C35" i="85"/>
  <c r="D35" i="85"/>
  <c r="K111" i="84"/>
  <c r="G116" i="84"/>
  <c r="G117" i="84"/>
  <c r="G118" i="84"/>
  <c r="G119" i="84"/>
  <c r="D40" i="84"/>
  <c r="C40" i="84"/>
  <c r="B40" i="84"/>
  <c r="B35" i="84"/>
  <c r="C35" i="84"/>
  <c r="D35" i="84"/>
  <c r="B34" i="83"/>
  <c r="C34" i="83"/>
  <c r="D34" i="83"/>
  <c r="G139" i="82"/>
  <c r="G140" i="82"/>
  <c r="G141" i="82"/>
  <c r="G142" i="82"/>
  <c r="G143" i="82"/>
  <c r="G144" i="82"/>
  <c r="G145" i="82"/>
  <c r="G146" i="82"/>
  <c r="G147" i="82"/>
  <c r="G148" i="82"/>
  <c r="G134" i="83"/>
  <c r="G135" i="83"/>
  <c r="G136" i="83"/>
  <c r="G137" i="83"/>
  <c r="G138" i="83"/>
  <c r="G139" i="83"/>
  <c r="G140" i="83"/>
  <c r="G141" i="83"/>
  <c r="G142" i="83"/>
  <c r="G143" i="83"/>
  <c r="K128" i="83"/>
  <c r="D39" i="83"/>
  <c r="C39" i="83"/>
  <c r="B39" i="83"/>
  <c r="K133" i="82"/>
  <c r="B34" i="82"/>
  <c r="C34" i="82"/>
  <c r="D34" i="82"/>
  <c r="D39" i="82"/>
  <c r="C39" i="82"/>
  <c r="B39" i="82"/>
  <c r="B9" i="2" l="1"/>
  <c r="F27" i="3" a="1"/>
  <c r="F27" i="3" s="1"/>
  <c r="C20" i="2"/>
  <c r="C20" i="3" s="1"/>
  <c r="C22" i="2"/>
  <c r="C22" i="3" s="1"/>
  <c r="B9" i="3"/>
  <c r="C23" i="2"/>
  <c r="D8" i="62"/>
  <c r="E17" i="37"/>
  <c r="N20" i="2"/>
  <c r="O124" i="88"/>
  <c r="N124" i="88"/>
  <c r="M124" i="88"/>
  <c r="L124" i="88"/>
  <c r="K124" i="88"/>
  <c r="J124" i="88"/>
  <c r="I124" i="88"/>
  <c r="H124" i="88"/>
  <c r="G124" i="88"/>
  <c r="F124" i="88"/>
  <c r="E124" i="88"/>
  <c r="D124" i="88"/>
  <c r="O113" i="86"/>
  <c r="N113" i="86"/>
  <c r="M113" i="86"/>
  <c r="L113" i="86"/>
  <c r="K113" i="86"/>
  <c r="J113" i="86"/>
  <c r="I113" i="86"/>
  <c r="H113" i="86"/>
  <c r="G113" i="86"/>
  <c r="F113" i="86"/>
  <c r="E113" i="86"/>
  <c r="D113" i="86"/>
  <c r="D25" i="2" a="1"/>
  <c r="D25" i="2" s="1"/>
  <c r="D21" i="2" a="1"/>
  <c r="D21" i="2" s="1"/>
  <c r="D21" i="3" s="1"/>
  <c r="D20" i="2" a="1"/>
  <c r="D20" i="2" s="1"/>
  <c r="D20" i="3" s="1"/>
  <c r="C21" i="3"/>
  <c r="C19" i="3"/>
  <c r="R21" i="2"/>
  <c r="Q21" i="2"/>
  <c r="P21" i="2"/>
  <c r="O21" i="2"/>
  <c r="N21" i="2"/>
  <c r="L21" i="2"/>
  <c r="O20" i="2"/>
  <c r="E21" i="2" l="1" a="1"/>
  <c r="E21" i="2" s="1"/>
  <c r="E21" i="3" s="1"/>
  <c r="D99" i="85" s="1"/>
  <c r="D17" i="37"/>
  <c r="D97" i="83" l="1"/>
  <c r="D97" i="87"/>
  <c r="D95" i="87" s="1"/>
  <c r="D96" i="84"/>
  <c r="D92" i="84" s="1"/>
  <c r="D108" i="88"/>
  <c r="D100" i="88" s="1"/>
  <c r="D97" i="86"/>
  <c r="D86" i="86" s="1"/>
  <c r="D95" i="82"/>
  <c r="D89" i="82" s="1"/>
  <c r="D87" i="85"/>
  <c r="D90" i="85"/>
  <c r="D98" i="85"/>
  <c r="D95" i="85"/>
  <c r="D93" i="85"/>
  <c r="D96" i="85"/>
  <c r="D89" i="85"/>
  <c r="D91" i="85"/>
  <c r="D94" i="85"/>
  <c r="D97" i="85"/>
  <c r="D88" i="85"/>
  <c r="D92" i="85"/>
  <c r="B134" i="88"/>
  <c r="C134" i="88"/>
  <c r="B123" i="87"/>
  <c r="C123" i="87"/>
  <c r="B123" i="86"/>
  <c r="C123" i="86"/>
  <c r="B121" i="85"/>
  <c r="C121" i="85"/>
  <c r="B110" i="84"/>
  <c r="C110" i="84"/>
  <c r="B127" i="83"/>
  <c r="C127" i="83"/>
  <c r="B132" i="82"/>
  <c r="C132" i="82"/>
  <c r="B80" i="83"/>
  <c r="C80" i="83"/>
  <c r="C88" i="88"/>
  <c r="B88" i="88"/>
  <c r="C80" i="87"/>
  <c r="B80" i="87"/>
  <c r="C80" i="86"/>
  <c r="B80" i="86"/>
  <c r="C82" i="84"/>
  <c r="B82" i="84"/>
  <c r="E17" i="43"/>
  <c r="AG17" i="9"/>
  <c r="D90" i="87" l="1"/>
  <c r="D92" i="87"/>
  <c r="D94" i="84"/>
  <c r="D87" i="84"/>
  <c r="D91" i="84"/>
  <c r="H18" i="91" s="1"/>
  <c r="D86" i="84"/>
  <c r="D86" i="87"/>
  <c r="D93" i="84"/>
  <c r="D95" i="84"/>
  <c r="D90" i="84"/>
  <c r="D88" i="84"/>
  <c r="AD18" i="91" s="1"/>
  <c r="D89" i="84"/>
  <c r="D93" i="87"/>
  <c r="D96" i="87"/>
  <c r="D94" i="87"/>
  <c r="D88" i="87"/>
  <c r="D91" i="87"/>
  <c r="D87" i="87"/>
  <c r="D91" i="86"/>
  <c r="D89" i="87"/>
  <c r="D101" i="88"/>
  <c r="D103" i="88"/>
  <c r="D104" i="88"/>
  <c r="D102" i="88"/>
  <c r="D99" i="88"/>
  <c r="D98" i="88"/>
  <c r="D97" i="88"/>
  <c r="D96" i="88"/>
  <c r="D94" i="88"/>
  <c r="D105" i="88"/>
  <c r="D95" i="88"/>
  <c r="D107" i="88"/>
  <c r="D106" i="88"/>
  <c r="D89" i="86"/>
  <c r="D88" i="86"/>
  <c r="D93" i="86"/>
  <c r="D92" i="86"/>
  <c r="D96" i="86"/>
  <c r="D95" i="86"/>
  <c r="D90" i="86"/>
  <c r="D92" i="82"/>
  <c r="D91" i="82"/>
  <c r="D87" i="86"/>
  <c r="D94" i="86"/>
  <c r="D94" i="82"/>
  <c r="D90" i="82"/>
  <c r="D88" i="82"/>
  <c r="D93" i="82"/>
  <c r="B135" i="88"/>
  <c r="C135" i="88"/>
  <c r="B136" i="88"/>
  <c r="C136" i="88"/>
  <c r="D136" i="88"/>
  <c r="B137" i="88"/>
  <c r="C137" i="88"/>
  <c r="D134" i="88"/>
  <c r="B128" i="88"/>
  <c r="C128" i="88"/>
  <c r="D128" i="88"/>
  <c r="E128" i="88"/>
  <c r="F128" i="88"/>
  <c r="G128" i="88"/>
  <c r="H128" i="88"/>
  <c r="I128" i="88"/>
  <c r="J128" i="88"/>
  <c r="K128" i="88"/>
  <c r="L128" i="88"/>
  <c r="M128" i="88"/>
  <c r="N128" i="88"/>
  <c r="O128" i="88"/>
  <c r="B115" i="88"/>
  <c r="C115" i="88"/>
  <c r="D115" i="88"/>
  <c r="E115" i="88"/>
  <c r="F115" i="88"/>
  <c r="G115" i="88"/>
  <c r="H115" i="88"/>
  <c r="I115" i="88"/>
  <c r="J115" i="88"/>
  <c r="K115" i="88"/>
  <c r="L115" i="88"/>
  <c r="M115" i="88"/>
  <c r="N115" i="88"/>
  <c r="O115" i="88"/>
  <c r="B116" i="88"/>
  <c r="C116" i="88"/>
  <c r="D116" i="88"/>
  <c r="E116" i="88"/>
  <c r="F116" i="88"/>
  <c r="G116" i="88"/>
  <c r="H116" i="88"/>
  <c r="I116" i="88"/>
  <c r="J116" i="88"/>
  <c r="K116" i="88"/>
  <c r="L116" i="88"/>
  <c r="M116" i="88"/>
  <c r="N116" i="88"/>
  <c r="O116" i="88"/>
  <c r="B117" i="88"/>
  <c r="C117" i="88"/>
  <c r="D117" i="88"/>
  <c r="E117" i="88"/>
  <c r="F117" i="88"/>
  <c r="G117" i="88"/>
  <c r="H117" i="88"/>
  <c r="I117" i="88"/>
  <c r="J117" i="88"/>
  <c r="K117" i="88"/>
  <c r="L117" i="88"/>
  <c r="M117" i="88"/>
  <c r="N117" i="88"/>
  <c r="O117" i="88"/>
  <c r="B118" i="88"/>
  <c r="C118" i="88"/>
  <c r="D118" i="88"/>
  <c r="E118" i="88"/>
  <c r="F118" i="88"/>
  <c r="G118" i="88"/>
  <c r="H118" i="88"/>
  <c r="I118" i="88"/>
  <c r="J118" i="88"/>
  <c r="K118" i="88"/>
  <c r="L118" i="88"/>
  <c r="M118" i="88"/>
  <c r="N118" i="88"/>
  <c r="O118" i="88"/>
  <c r="B94" i="88"/>
  <c r="C94" i="88"/>
  <c r="L94" i="88"/>
  <c r="M94" i="88"/>
  <c r="AR94" i="88" s="1"/>
  <c r="B95" i="88"/>
  <c r="C95" i="88"/>
  <c r="L95" i="88"/>
  <c r="M95" i="88"/>
  <c r="AY95" i="88" s="1"/>
  <c r="B96" i="88"/>
  <c r="C96" i="88"/>
  <c r="L96" i="88"/>
  <c r="M96" i="88"/>
  <c r="V96" i="88" s="1"/>
  <c r="B97" i="88"/>
  <c r="C97" i="88"/>
  <c r="L97" i="88"/>
  <c r="M97" i="88"/>
  <c r="AS97" i="88" s="1"/>
  <c r="B98" i="88"/>
  <c r="C98" i="88"/>
  <c r="L98" i="88"/>
  <c r="M98" i="88"/>
  <c r="AJ98" i="88" s="1"/>
  <c r="B99" i="88"/>
  <c r="C99" i="88"/>
  <c r="L99" i="88"/>
  <c r="M99" i="88"/>
  <c r="AA99" i="88" s="1"/>
  <c r="B100" i="88"/>
  <c r="C100" i="88"/>
  <c r="L100" i="88"/>
  <c r="M100" i="88"/>
  <c r="AW100" i="88" s="1"/>
  <c r="B101" i="88"/>
  <c r="C101" i="88"/>
  <c r="L101" i="88"/>
  <c r="M101" i="88"/>
  <c r="AN101" i="88" s="1"/>
  <c r="B102" i="88"/>
  <c r="C102" i="88"/>
  <c r="L102" i="88"/>
  <c r="M102" i="88"/>
  <c r="AM102" i="88" s="1"/>
  <c r="B103" i="88"/>
  <c r="C103" i="88"/>
  <c r="L103" i="88"/>
  <c r="M103" i="88"/>
  <c r="AL103" i="88" s="1"/>
  <c r="B104" i="88"/>
  <c r="C104" i="88"/>
  <c r="L104" i="88"/>
  <c r="M104" i="88"/>
  <c r="AS104" i="88" s="1"/>
  <c r="B105" i="88"/>
  <c r="C105" i="88"/>
  <c r="L105" i="88"/>
  <c r="M105" i="88"/>
  <c r="T105" i="88" s="1"/>
  <c r="B106" i="88"/>
  <c r="C106" i="88"/>
  <c r="L106" i="88"/>
  <c r="M106" i="88"/>
  <c r="AQ106" i="88" s="1"/>
  <c r="B107" i="88"/>
  <c r="C107" i="88"/>
  <c r="L107" i="88"/>
  <c r="M107" i="88"/>
  <c r="AX107" i="88" s="1"/>
  <c r="B85" i="88"/>
  <c r="C85" i="88"/>
  <c r="D85" i="88"/>
  <c r="B86" i="88"/>
  <c r="C86" i="88"/>
  <c r="D86" i="88"/>
  <c r="B71" i="88"/>
  <c r="C71" i="88"/>
  <c r="D71" i="88"/>
  <c r="B72" i="88"/>
  <c r="C72" i="88"/>
  <c r="D72" i="88"/>
  <c r="B73" i="88"/>
  <c r="C73" i="88"/>
  <c r="D73" i="88"/>
  <c r="B74" i="88"/>
  <c r="B75" i="88"/>
  <c r="C75" i="88"/>
  <c r="D75" i="88"/>
  <c r="R10" i="88" s="1"/>
  <c r="B76" i="88"/>
  <c r="C76" i="88"/>
  <c r="D76" i="88"/>
  <c r="B77" i="88"/>
  <c r="C77" i="88"/>
  <c r="D77" i="88"/>
  <c r="B78" i="88"/>
  <c r="C78" i="88"/>
  <c r="D78" i="88"/>
  <c r="B51" i="88"/>
  <c r="B52" i="88"/>
  <c r="B53" i="88"/>
  <c r="B54" i="88"/>
  <c r="B55" i="88"/>
  <c r="B56" i="88"/>
  <c r="B57" i="88"/>
  <c r="B58" i="88"/>
  <c r="B59" i="88"/>
  <c r="B60" i="88"/>
  <c r="B61" i="88"/>
  <c r="B62" i="88"/>
  <c r="B63" i="88"/>
  <c r="B64" i="88"/>
  <c r="B65" i="88"/>
  <c r="B45" i="88"/>
  <c r="C45" i="88"/>
  <c r="D45" i="88"/>
  <c r="B46" i="88"/>
  <c r="C46" i="88"/>
  <c r="D46" i="88"/>
  <c r="B47" i="88"/>
  <c r="C47" i="88"/>
  <c r="D47" i="88"/>
  <c r="B124" i="87"/>
  <c r="C124" i="87"/>
  <c r="B125" i="87"/>
  <c r="C125" i="87"/>
  <c r="D125" i="87"/>
  <c r="B126" i="87"/>
  <c r="C126" i="87"/>
  <c r="D123" i="87"/>
  <c r="B117" i="87"/>
  <c r="C117" i="87"/>
  <c r="D117" i="87"/>
  <c r="E117" i="87"/>
  <c r="F117" i="87"/>
  <c r="G117" i="87"/>
  <c r="H117" i="87"/>
  <c r="I117" i="87"/>
  <c r="J117" i="87"/>
  <c r="K117" i="87"/>
  <c r="L117" i="87"/>
  <c r="M117" i="87"/>
  <c r="N117" i="87"/>
  <c r="O117" i="87"/>
  <c r="B113" i="87"/>
  <c r="C113" i="87"/>
  <c r="D113" i="87"/>
  <c r="E113" i="87"/>
  <c r="F113" i="87"/>
  <c r="G113" i="87"/>
  <c r="H113" i="87"/>
  <c r="I113" i="87"/>
  <c r="J113" i="87"/>
  <c r="K113" i="87"/>
  <c r="L113" i="87"/>
  <c r="M113" i="87"/>
  <c r="N113" i="87"/>
  <c r="O113" i="87"/>
  <c r="O112" i="87" s="1"/>
  <c r="B104" i="87"/>
  <c r="C104" i="87"/>
  <c r="D104" i="87"/>
  <c r="E104" i="87"/>
  <c r="F104" i="87"/>
  <c r="G104" i="87"/>
  <c r="H104" i="87"/>
  <c r="I104" i="87"/>
  <c r="J104" i="87"/>
  <c r="K104" i="87"/>
  <c r="L104" i="87"/>
  <c r="M104" i="87"/>
  <c r="N104" i="87"/>
  <c r="O104" i="87"/>
  <c r="B105" i="87"/>
  <c r="C105" i="87"/>
  <c r="D105" i="87"/>
  <c r="E105" i="87"/>
  <c r="F105" i="87"/>
  <c r="G105" i="87"/>
  <c r="H105" i="87"/>
  <c r="I105" i="87"/>
  <c r="J105" i="87"/>
  <c r="K105" i="87"/>
  <c r="L105" i="87"/>
  <c r="M105" i="87"/>
  <c r="N105" i="87"/>
  <c r="O105" i="87"/>
  <c r="B106" i="87"/>
  <c r="C106" i="87"/>
  <c r="D106" i="87"/>
  <c r="E106" i="87"/>
  <c r="F106" i="87"/>
  <c r="G106" i="87"/>
  <c r="H106" i="87"/>
  <c r="I106" i="87"/>
  <c r="J106" i="87"/>
  <c r="K106" i="87"/>
  <c r="L106" i="87"/>
  <c r="M106" i="87"/>
  <c r="N106" i="87"/>
  <c r="O106" i="87"/>
  <c r="B107" i="87"/>
  <c r="C107" i="87"/>
  <c r="D107" i="87"/>
  <c r="E107" i="87"/>
  <c r="F107" i="87"/>
  <c r="G107" i="87"/>
  <c r="H107" i="87"/>
  <c r="I107" i="87"/>
  <c r="J107" i="87"/>
  <c r="K107" i="87"/>
  <c r="L107" i="87"/>
  <c r="M107" i="87"/>
  <c r="N107" i="87"/>
  <c r="O107" i="87"/>
  <c r="B86" i="87"/>
  <c r="C86" i="87"/>
  <c r="L86" i="87"/>
  <c r="M86" i="87"/>
  <c r="AZ86" i="87" s="1"/>
  <c r="B87" i="87"/>
  <c r="C87" i="87"/>
  <c r="L87" i="87"/>
  <c r="M87" i="87"/>
  <c r="BC87" i="87" s="1"/>
  <c r="B88" i="87"/>
  <c r="C88" i="87"/>
  <c r="L88" i="87"/>
  <c r="M88" i="87"/>
  <c r="BA88" i="87" s="1"/>
  <c r="B89" i="87"/>
  <c r="C89" i="87"/>
  <c r="L89" i="87"/>
  <c r="M89" i="87"/>
  <c r="AZ89" i="87" s="1"/>
  <c r="B90" i="87"/>
  <c r="C90" i="87"/>
  <c r="L90" i="87"/>
  <c r="M90" i="87"/>
  <c r="AQ90" i="87" s="1"/>
  <c r="B91" i="87"/>
  <c r="C91" i="87"/>
  <c r="L91" i="87"/>
  <c r="M91" i="87"/>
  <c r="AT91" i="87" s="1"/>
  <c r="B92" i="87"/>
  <c r="C92" i="87"/>
  <c r="L92" i="87"/>
  <c r="M92" i="87"/>
  <c r="AO92" i="87" s="1"/>
  <c r="B93" i="87"/>
  <c r="C93" i="87"/>
  <c r="L93" i="87"/>
  <c r="M93" i="87"/>
  <c r="X93" i="87" s="1"/>
  <c r="B94" i="87"/>
  <c r="C94" i="87"/>
  <c r="L94" i="87"/>
  <c r="M94" i="87"/>
  <c r="AU94" i="87" s="1"/>
  <c r="B95" i="87"/>
  <c r="C95" i="87"/>
  <c r="L95" i="87"/>
  <c r="M95" i="87"/>
  <c r="V95" i="87" s="1"/>
  <c r="B96" i="87"/>
  <c r="C96" i="87"/>
  <c r="L96" i="87"/>
  <c r="M96" i="87"/>
  <c r="BA96" i="87" s="1"/>
  <c r="B77" i="87"/>
  <c r="C77" i="87"/>
  <c r="B78" i="87"/>
  <c r="C78" i="87"/>
  <c r="B68" i="87"/>
  <c r="C68" i="87"/>
  <c r="D68" i="87"/>
  <c r="B69" i="87"/>
  <c r="C69" i="87"/>
  <c r="D69" i="87"/>
  <c r="B70" i="87"/>
  <c r="C70" i="87"/>
  <c r="D70" i="87"/>
  <c r="B48" i="87"/>
  <c r="B49" i="87"/>
  <c r="B50" i="87"/>
  <c r="B51" i="87"/>
  <c r="B52" i="87"/>
  <c r="B53" i="87"/>
  <c r="B54" i="87"/>
  <c r="B55" i="87"/>
  <c r="B56" i="87"/>
  <c r="B57" i="87"/>
  <c r="B58" i="87"/>
  <c r="B59" i="87"/>
  <c r="B60" i="87"/>
  <c r="B61" i="87"/>
  <c r="B62" i="87"/>
  <c r="B43" i="87"/>
  <c r="C43" i="87"/>
  <c r="D43" i="87"/>
  <c r="B44" i="87"/>
  <c r="C44" i="87"/>
  <c r="D44" i="87"/>
  <c r="B124" i="86"/>
  <c r="C124" i="86"/>
  <c r="B125" i="86"/>
  <c r="C125" i="86"/>
  <c r="D125" i="86"/>
  <c r="B126" i="86"/>
  <c r="C126" i="86"/>
  <c r="D123" i="86"/>
  <c r="B117" i="86"/>
  <c r="C117" i="86"/>
  <c r="D117" i="86"/>
  <c r="E117" i="86"/>
  <c r="F117" i="86"/>
  <c r="G117" i="86"/>
  <c r="H117" i="86"/>
  <c r="I117" i="86"/>
  <c r="J117" i="86"/>
  <c r="K117" i="86"/>
  <c r="L117" i="86"/>
  <c r="M117" i="86"/>
  <c r="N117" i="86"/>
  <c r="O117" i="86"/>
  <c r="O116" i="86" s="1"/>
  <c r="B104" i="86"/>
  <c r="C104" i="86"/>
  <c r="D104" i="86"/>
  <c r="E104" i="86"/>
  <c r="F104" i="86"/>
  <c r="G104" i="86"/>
  <c r="H104" i="86"/>
  <c r="I104" i="86"/>
  <c r="J104" i="86"/>
  <c r="K104" i="86"/>
  <c r="L104" i="86"/>
  <c r="M104" i="86"/>
  <c r="N104" i="86"/>
  <c r="O104" i="86"/>
  <c r="B105" i="86"/>
  <c r="C105" i="86"/>
  <c r="D105" i="86"/>
  <c r="E105" i="86"/>
  <c r="F105" i="86"/>
  <c r="G105" i="86"/>
  <c r="H105" i="86"/>
  <c r="I105" i="86"/>
  <c r="J105" i="86"/>
  <c r="K105" i="86"/>
  <c r="L105" i="86"/>
  <c r="M105" i="86"/>
  <c r="N105" i="86"/>
  <c r="O105" i="86"/>
  <c r="B106" i="86"/>
  <c r="C106" i="86"/>
  <c r="D106" i="86"/>
  <c r="E106" i="86"/>
  <c r="F106" i="86"/>
  <c r="G106" i="86"/>
  <c r="H106" i="86"/>
  <c r="I106" i="86"/>
  <c r="J106" i="86"/>
  <c r="K106" i="86"/>
  <c r="L106" i="86"/>
  <c r="M106" i="86"/>
  <c r="N106" i="86"/>
  <c r="O106" i="86"/>
  <c r="B107" i="86"/>
  <c r="C107" i="86"/>
  <c r="D107" i="86"/>
  <c r="E107" i="86"/>
  <c r="F107" i="86"/>
  <c r="G107" i="86"/>
  <c r="H107" i="86"/>
  <c r="I107" i="86"/>
  <c r="J107" i="86"/>
  <c r="K107" i="86"/>
  <c r="L107" i="86"/>
  <c r="M107" i="86"/>
  <c r="N107" i="86"/>
  <c r="O107" i="86"/>
  <c r="B86" i="86"/>
  <c r="C86" i="86"/>
  <c r="L86" i="86"/>
  <c r="M86" i="86"/>
  <c r="AC86" i="86" s="1"/>
  <c r="B87" i="86"/>
  <c r="C87" i="86"/>
  <c r="L87" i="86"/>
  <c r="M87" i="86"/>
  <c r="S87" i="86" s="1"/>
  <c r="B88" i="86"/>
  <c r="C88" i="86"/>
  <c r="L88" i="86"/>
  <c r="M88" i="86"/>
  <c r="AC88" i="86" s="1"/>
  <c r="B89" i="86"/>
  <c r="C89" i="86"/>
  <c r="L89" i="86"/>
  <c r="M89" i="86"/>
  <c r="AF89" i="86" s="1"/>
  <c r="B90" i="86"/>
  <c r="C90" i="86"/>
  <c r="L90" i="86"/>
  <c r="M90" i="86"/>
  <c r="BB90" i="86" s="1"/>
  <c r="B91" i="86"/>
  <c r="C91" i="86"/>
  <c r="L91" i="86"/>
  <c r="M91" i="86"/>
  <c r="AB91" i="86" s="1"/>
  <c r="B92" i="86"/>
  <c r="C92" i="86"/>
  <c r="L92" i="86"/>
  <c r="M92" i="86"/>
  <c r="AY92" i="86" s="1"/>
  <c r="B93" i="86"/>
  <c r="C93" i="86"/>
  <c r="L93" i="86"/>
  <c r="M93" i="86"/>
  <c r="B94" i="86"/>
  <c r="C94" i="86"/>
  <c r="L94" i="86"/>
  <c r="M94" i="86"/>
  <c r="AF94" i="86" s="1"/>
  <c r="B95" i="86"/>
  <c r="C95" i="86"/>
  <c r="L95" i="86"/>
  <c r="M95" i="86"/>
  <c r="BB95" i="86" s="1"/>
  <c r="B96" i="86"/>
  <c r="C96" i="86"/>
  <c r="L96" i="86"/>
  <c r="M96" i="86"/>
  <c r="B77" i="86"/>
  <c r="C77" i="86"/>
  <c r="B78" i="86"/>
  <c r="C78" i="86"/>
  <c r="B68" i="86"/>
  <c r="C68" i="86"/>
  <c r="D68" i="86"/>
  <c r="B69" i="86"/>
  <c r="C69" i="86"/>
  <c r="D69" i="86"/>
  <c r="B70" i="86"/>
  <c r="C70" i="86"/>
  <c r="D70" i="86"/>
  <c r="B48" i="86"/>
  <c r="B49" i="86"/>
  <c r="B50" i="86"/>
  <c r="B51" i="86"/>
  <c r="B52" i="86"/>
  <c r="B53" i="86"/>
  <c r="B54" i="86"/>
  <c r="B55" i="86"/>
  <c r="B56" i="86"/>
  <c r="B57" i="86"/>
  <c r="B58" i="86"/>
  <c r="B59" i="86"/>
  <c r="B60" i="86"/>
  <c r="B61" i="86"/>
  <c r="B62" i="86"/>
  <c r="B43" i="86"/>
  <c r="C43" i="86"/>
  <c r="D43" i="86"/>
  <c r="B44" i="86"/>
  <c r="C44" i="86"/>
  <c r="D44" i="86"/>
  <c r="B122" i="85"/>
  <c r="C122" i="85"/>
  <c r="B123" i="85"/>
  <c r="C123" i="85"/>
  <c r="D123" i="85"/>
  <c r="B124" i="85"/>
  <c r="C124" i="85"/>
  <c r="D121" i="85"/>
  <c r="B87" i="85"/>
  <c r="C87" i="85"/>
  <c r="B88" i="85"/>
  <c r="C88" i="85"/>
  <c r="B89" i="85"/>
  <c r="C89" i="85"/>
  <c r="AD18" i="92"/>
  <c r="B90" i="85"/>
  <c r="C90" i="85"/>
  <c r="B91" i="85"/>
  <c r="C91" i="85"/>
  <c r="B92" i="85"/>
  <c r="C92" i="85"/>
  <c r="B93" i="85"/>
  <c r="C93" i="85"/>
  <c r="B94" i="85"/>
  <c r="C94" i="85"/>
  <c r="B95" i="85"/>
  <c r="C95" i="85"/>
  <c r="B96" i="85"/>
  <c r="C96" i="85"/>
  <c r="B97" i="85"/>
  <c r="C97" i="85"/>
  <c r="B98" i="85"/>
  <c r="C98" i="85"/>
  <c r="B81" i="85"/>
  <c r="C81" i="85"/>
  <c r="B78" i="85"/>
  <c r="C78" i="85"/>
  <c r="D78" i="85"/>
  <c r="B79" i="85"/>
  <c r="C79" i="85"/>
  <c r="D79" i="85"/>
  <c r="B69" i="85"/>
  <c r="C69" i="85"/>
  <c r="D69" i="85"/>
  <c r="B70" i="85"/>
  <c r="C70" i="85"/>
  <c r="D70" i="85"/>
  <c r="B71" i="85"/>
  <c r="C71" i="85"/>
  <c r="D71" i="85"/>
  <c r="B49" i="85"/>
  <c r="B50" i="85"/>
  <c r="B51" i="85"/>
  <c r="B52" i="85"/>
  <c r="B53" i="85"/>
  <c r="B54" i="85"/>
  <c r="B55" i="85"/>
  <c r="B56" i="85"/>
  <c r="B57" i="85"/>
  <c r="B58" i="85"/>
  <c r="B59" i="85"/>
  <c r="B60" i="85"/>
  <c r="B61" i="85"/>
  <c r="B62" i="85"/>
  <c r="B63" i="85"/>
  <c r="B44" i="85"/>
  <c r="C44" i="85"/>
  <c r="D44" i="85"/>
  <c r="B45" i="85"/>
  <c r="C45" i="85"/>
  <c r="D45" i="85"/>
  <c r="B111" i="84"/>
  <c r="C111" i="84"/>
  <c r="B112" i="84"/>
  <c r="C112" i="84"/>
  <c r="D112" i="84"/>
  <c r="B113" i="84"/>
  <c r="C113" i="84"/>
  <c r="D110" i="84"/>
  <c r="B86" i="84"/>
  <c r="C86" i="84"/>
  <c r="E86" i="84"/>
  <c r="F86" i="84"/>
  <c r="B87" i="84"/>
  <c r="C87" i="84"/>
  <c r="E87" i="84"/>
  <c r="F87" i="84"/>
  <c r="B88" i="84"/>
  <c r="C88" i="84"/>
  <c r="E88" i="84"/>
  <c r="F88" i="84"/>
  <c r="B89" i="84"/>
  <c r="C89" i="84"/>
  <c r="E89" i="84"/>
  <c r="F89" i="84"/>
  <c r="B90" i="84"/>
  <c r="C90" i="84"/>
  <c r="E90" i="84"/>
  <c r="F90" i="84"/>
  <c r="B91" i="84"/>
  <c r="C91" i="84"/>
  <c r="E91" i="84"/>
  <c r="F91" i="84"/>
  <c r="B92" i="84"/>
  <c r="C92" i="84"/>
  <c r="E92" i="84"/>
  <c r="F92" i="84"/>
  <c r="B93" i="84"/>
  <c r="C93" i="84"/>
  <c r="E93" i="84"/>
  <c r="F93" i="84"/>
  <c r="B94" i="84"/>
  <c r="C94" i="84"/>
  <c r="E94" i="84"/>
  <c r="F94" i="84"/>
  <c r="B95" i="84"/>
  <c r="C95" i="84"/>
  <c r="E95" i="84"/>
  <c r="F95" i="84"/>
  <c r="B79" i="84"/>
  <c r="C79" i="84"/>
  <c r="D79" i="84"/>
  <c r="B80" i="84"/>
  <c r="C80" i="84"/>
  <c r="D80" i="84"/>
  <c r="B70" i="84"/>
  <c r="C70" i="84"/>
  <c r="D70" i="84"/>
  <c r="B71" i="84"/>
  <c r="C71" i="84"/>
  <c r="D71" i="84"/>
  <c r="B72" i="84"/>
  <c r="C72" i="84"/>
  <c r="D72" i="84"/>
  <c r="B51" i="84"/>
  <c r="B52" i="84"/>
  <c r="B53" i="84"/>
  <c r="B54" i="84"/>
  <c r="B55" i="84"/>
  <c r="B56" i="84"/>
  <c r="B57" i="84"/>
  <c r="B58" i="84"/>
  <c r="B59" i="84"/>
  <c r="B60" i="84"/>
  <c r="B61" i="84"/>
  <c r="B62" i="84"/>
  <c r="B63" i="84"/>
  <c r="B64" i="84"/>
  <c r="B65" i="84"/>
  <c r="B47" i="84"/>
  <c r="C47" i="84"/>
  <c r="D47" i="84"/>
  <c r="B48" i="84"/>
  <c r="C48" i="84"/>
  <c r="D48" i="84"/>
  <c r="B44" i="84"/>
  <c r="C44" i="84"/>
  <c r="D44" i="84"/>
  <c r="B45" i="84"/>
  <c r="C45" i="84"/>
  <c r="D45" i="84"/>
  <c r="B128" i="83"/>
  <c r="C128" i="83"/>
  <c r="B129" i="83"/>
  <c r="C129" i="83"/>
  <c r="D129" i="83"/>
  <c r="B130" i="83"/>
  <c r="C130" i="83"/>
  <c r="D127" i="83"/>
  <c r="B121" i="83"/>
  <c r="C121" i="83"/>
  <c r="D121" i="83"/>
  <c r="E121" i="83"/>
  <c r="F121" i="83"/>
  <c r="G121" i="83"/>
  <c r="H121" i="83"/>
  <c r="I121" i="83"/>
  <c r="J121" i="83"/>
  <c r="K121" i="83"/>
  <c r="L121" i="83"/>
  <c r="M121" i="83"/>
  <c r="N121" i="83"/>
  <c r="O121" i="83"/>
  <c r="O120" i="83" s="1"/>
  <c r="B114" i="83"/>
  <c r="C114" i="83"/>
  <c r="D114" i="83"/>
  <c r="E114" i="83"/>
  <c r="F114" i="83"/>
  <c r="G114" i="83"/>
  <c r="H114" i="83"/>
  <c r="I114" i="83"/>
  <c r="J114" i="83"/>
  <c r="K114" i="83"/>
  <c r="L114" i="83"/>
  <c r="M114" i="83"/>
  <c r="N114" i="83"/>
  <c r="O114" i="83"/>
  <c r="B115" i="83"/>
  <c r="C115" i="83"/>
  <c r="D115" i="83"/>
  <c r="E115" i="83"/>
  <c r="F115" i="83"/>
  <c r="G115" i="83"/>
  <c r="H115" i="83"/>
  <c r="I115" i="83"/>
  <c r="J115" i="83"/>
  <c r="K115" i="83"/>
  <c r="L115" i="83"/>
  <c r="M115" i="83"/>
  <c r="N115" i="83"/>
  <c r="O115" i="83"/>
  <c r="B116" i="83"/>
  <c r="C116" i="83"/>
  <c r="D116" i="83"/>
  <c r="E116" i="83"/>
  <c r="F116" i="83"/>
  <c r="G116" i="83"/>
  <c r="H116" i="83"/>
  <c r="I116" i="83"/>
  <c r="J116" i="83"/>
  <c r="K116" i="83"/>
  <c r="L116" i="83"/>
  <c r="M116" i="83"/>
  <c r="N116" i="83"/>
  <c r="O116" i="83"/>
  <c r="B117" i="83"/>
  <c r="C117" i="83"/>
  <c r="D117" i="83"/>
  <c r="E117" i="83"/>
  <c r="F117" i="83"/>
  <c r="G117" i="83"/>
  <c r="H117" i="83"/>
  <c r="I117" i="83"/>
  <c r="J117" i="83"/>
  <c r="K117" i="83"/>
  <c r="L117" i="83"/>
  <c r="M117" i="83"/>
  <c r="N117" i="83"/>
  <c r="O117" i="83"/>
  <c r="B104" i="83"/>
  <c r="C104" i="83"/>
  <c r="D104" i="83"/>
  <c r="E104" i="83"/>
  <c r="F104" i="83"/>
  <c r="G104" i="83"/>
  <c r="H104" i="83"/>
  <c r="I104" i="83"/>
  <c r="J104" i="83"/>
  <c r="K104" i="83"/>
  <c r="L104" i="83"/>
  <c r="M104" i="83"/>
  <c r="N104" i="83"/>
  <c r="O104" i="83"/>
  <c r="B105" i="83"/>
  <c r="C105" i="83"/>
  <c r="D105" i="83"/>
  <c r="E105" i="83"/>
  <c r="F105" i="83"/>
  <c r="G105" i="83"/>
  <c r="H105" i="83"/>
  <c r="I105" i="83"/>
  <c r="J105" i="83"/>
  <c r="K105" i="83"/>
  <c r="L105" i="83"/>
  <c r="M105" i="83"/>
  <c r="N105" i="83"/>
  <c r="O105" i="83"/>
  <c r="B106" i="83"/>
  <c r="C106" i="83"/>
  <c r="D106" i="83"/>
  <c r="E106" i="83"/>
  <c r="F106" i="83"/>
  <c r="G106" i="83"/>
  <c r="H106" i="83"/>
  <c r="I106" i="83"/>
  <c r="J106" i="83"/>
  <c r="K106" i="83"/>
  <c r="L106" i="83"/>
  <c r="M106" i="83"/>
  <c r="N106" i="83"/>
  <c r="O106" i="83"/>
  <c r="B107" i="83"/>
  <c r="C107" i="83"/>
  <c r="D107" i="83"/>
  <c r="E107" i="83"/>
  <c r="F107" i="83"/>
  <c r="G107" i="83"/>
  <c r="H107" i="83"/>
  <c r="I107" i="83"/>
  <c r="J107" i="83"/>
  <c r="K107" i="83"/>
  <c r="L107" i="83"/>
  <c r="M107" i="83"/>
  <c r="N107" i="83"/>
  <c r="O107" i="83"/>
  <c r="B86" i="83"/>
  <c r="C86" i="83"/>
  <c r="L86" i="83"/>
  <c r="M86" i="83"/>
  <c r="BB86" i="83" s="1"/>
  <c r="B87" i="83"/>
  <c r="C87" i="83"/>
  <c r="L87" i="83"/>
  <c r="M87" i="83"/>
  <c r="BA87" i="83" s="1"/>
  <c r="B88" i="83"/>
  <c r="C88" i="83"/>
  <c r="L88" i="83"/>
  <c r="M88" i="83"/>
  <c r="AZ88" i="83" s="1"/>
  <c r="B89" i="83"/>
  <c r="C89" i="83"/>
  <c r="L89" i="83"/>
  <c r="M89" i="83"/>
  <c r="X89" i="83" s="1"/>
  <c r="B90" i="83"/>
  <c r="C90" i="83"/>
  <c r="L90" i="83"/>
  <c r="M90" i="83"/>
  <c r="AU90" i="83" s="1"/>
  <c r="B91" i="83"/>
  <c r="C91" i="83"/>
  <c r="L91" i="83"/>
  <c r="M91" i="83"/>
  <c r="AY91" i="83" s="1"/>
  <c r="B92" i="83"/>
  <c r="C92" i="83"/>
  <c r="L92" i="83"/>
  <c r="M92" i="83"/>
  <c r="AP92" i="83" s="1"/>
  <c r="B93" i="83"/>
  <c r="C93" i="83"/>
  <c r="L93" i="83"/>
  <c r="M93" i="83"/>
  <c r="AP93" i="83" s="1"/>
  <c r="B94" i="83"/>
  <c r="C94" i="83"/>
  <c r="L94" i="83"/>
  <c r="M94" i="83"/>
  <c r="AW94" i="83" s="1"/>
  <c r="B95" i="83"/>
  <c r="C95" i="83"/>
  <c r="L95" i="83"/>
  <c r="M95" i="83"/>
  <c r="AR95" i="83" s="1"/>
  <c r="B96" i="83"/>
  <c r="C96" i="83"/>
  <c r="L96" i="83"/>
  <c r="M96" i="83"/>
  <c r="BB96" i="83" s="1"/>
  <c r="B81" i="83"/>
  <c r="C81" i="83"/>
  <c r="B82" i="83"/>
  <c r="C82" i="83"/>
  <c r="B77" i="83"/>
  <c r="C77" i="83"/>
  <c r="D77" i="83"/>
  <c r="B78" i="83"/>
  <c r="C78" i="83"/>
  <c r="D78" i="83"/>
  <c r="B68" i="83"/>
  <c r="C68" i="83"/>
  <c r="D68" i="83"/>
  <c r="B69" i="83"/>
  <c r="C69" i="83"/>
  <c r="D69" i="83"/>
  <c r="B70" i="83"/>
  <c r="C70" i="83"/>
  <c r="D70" i="83"/>
  <c r="B49" i="83"/>
  <c r="F49" i="83"/>
  <c r="B50" i="83"/>
  <c r="F50" i="83"/>
  <c r="B51" i="83"/>
  <c r="F51" i="83"/>
  <c r="B52" i="83"/>
  <c r="F52" i="83"/>
  <c r="B53" i="83"/>
  <c r="F53" i="83"/>
  <c r="B54" i="83"/>
  <c r="F54" i="83"/>
  <c r="B55" i="83"/>
  <c r="F55" i="83"/>
  <c r="B56" i="83"/>
  <c r="F56" i="83"/>
  <c r="B57" i="83"/>
  <c r="F57" i="83"/>
  <c r="B58" i="83"/>
  <c r="F58" i="83"/>
  <c r="B59" i="83"/>
  <c r="F59" i="83"/>
  <c r="B60" i="83"/>
  <c r="F60" i="83"/>
  <c r="B61" i="83"/>
  <c r="F61" i="83"/>
  <c r="B62" i="83"/>
  <c r="F62" i="83"/>
  <c r="B63" i="83"/>
  <c r="F63" i="83"/>
  <c r="B43" i="83"/>
  <c r="C43" i="83"/>
  <c r="D43" i="83"/>
  <c r="B44" i="83"/>
  <c r="C44" i="83"/>
  <c r="D44" i="83"/>
  <c r="B133" i="82"/>
  <c r="C133" i="82"/>
  <c r="B134" i="82"/>
  <c r="C134" i="82"/>
  <c r="D134" i="82"/>
  <c r="B135" i="82"/>
  <c r="C135" i="82"/>
  <c r="D132" i="82"/>
  <c r="B83" i="82"/>
  <c r="C83" i="82"/>
  <c r="B84" i="82"/>
  <c r="C84" i="82"/>
  <c r="B79" i="82"/>
  <c r="C79" i="82"/>
  <c r="D79" i="82"/>
  <c r="B80" i="82"/>
  <c r="C80" i="82"/>
  <c r="D80" i="82"/>
  <c r="B70" i="82"/>
  <c r="C70" i="82"/>
  <c r="D70" i="82"/>
  <c r="B71" i="82"/>
  <c r="C71" i="82"/>
  <c r="D71" i="82"/>
  <c r="B72" i="82"/>
  <c r="C72" i="82"/>
  <c r="D72" i="82"/>
  <c r="B50" i="82"/>
  <c r="F50" i="82"/>
  <c r="B51" i="82"/>
  <c r="F51" i="82"/>
  <c r="B52" i="82"/>
  <c r="F52" i="82"/>
  <c r="B53" i="82"/>
  <c r="F53" i="82"/>
  <c r="B54" i="82"/>
  <c r="F54" i="82"/>
  <c r="B55" i="82"/>
  <c r="F55" i="82"/>
  <c r="B56" i="82"/>
  <c r="F56" i="82"/>
  <c r="B57" i="82"/>
  <c r="F57" i="82"/>
  <c r="B58" i="82"/>
  <c r="F58" i="82"/>
  <c r="B59" i="82"/>
  <c r="F59" i="82"/>
  <c r="B60" i="82"/>
  <c r="F60" i="82"/>
  <c r="B61" i="82"/>
  <c r="F61" i="82"/>
  <c r="B62" i="82"/>
  <c r="F62" i="82"/>
  <c r="B63" i="82"/>
  <c r="F63" i="82"/>
  <c r="B64" i="82"/>
  <c r="F64" i="82"/>
  <c r="B43" i="82"/>
  <c r="C43" i="82"/>
  <c r="D43" i="82"/>
  <c r="B44" i="82"/>
  <c r="C44" i="82"/>
  <c r="D44" i="82"/>
  <c r="E106" i="82"/>
  <c r="D80" i="62"/>
  <c r="P20" i="2" s="1"/>
  <c r="B126" i="82"/>
  <c r="C126" i="82"/>
  <c r="D126" i="82"/>
  <c r="E126" i="82"/>
  <c r="F126" i="82"/>
  <c r="G126" i="82"/>
  <c r="H126" i="82"/>
  <c r="I126" i="82"/>
  <c r="J126" i="82"/>
  <c r="K126" i="82"/>
  <c r="L126" i="82"/>
  <c r="M126" i="82"/>
  <c r="B121" i="82"/>
  <c r="C121" i="82"/>
  <c r="D121" i="82"/>
  <c r="E121" i="82"/>
  <c r="F121" i="82"/>
  <c r="G121" i="82"/>
  <c r="H121" i="82"/>
  <c r="I121" i="82"/>
  <c r="J121" i="82"/>
  <c r="K121" i="82"/>
  <c r="L121" i="82"/>
  <c r="M121" i="82"/>
  <c r="B122" i="82"/>
  <c r="C122" i="82"/>
  <c r="D122" i="82"/>
  <c r="E122" i="82"/>
  <c r="F122" i="82"/>
  <c r="G122" i="82"/>
  <c r="H122" i="82"/>
  <c r="I122" i="82"/>
  <c r="J122" i="82"/>
  <c r="K122" i="82"/>
  <c r="L122" i="82"/>
  <c r="M122" i="82"/>
  <c r="B102" i="82"/>
  <c r="C102" i="82"/>
  <c r="D102" i="82"/>
  <c r="E102" i="82"/>
  <c r="F102" i="82"/>
  <c r="G102" i="82"/>
  <c r="H102" i="82"/>
  <c r="I102" i="82"/>
  <c r="J102" i="82"/>
  <c r="K102" i="82"/>
  <c r="L102" i="82"/>
  <c r="M102" i="82"/>
  <c r="B103" i="82"/>
  <c r="C103" i="82"/>
  <c r="D103" i="82"/>
  <c r="E103" i="82"/>
  <c r="F103" i="82"/>
  <c r="G103" i="82"/>
  <c r="H103" i="82"/>
  <c r="I103" i="82"/>
  <c r="J103" i="82"/>
  <c r="K103" i="82"/>
  <c r="L103" i="82"/>
  <c r="M103" i="82"/>
  <c r="B104" i="82"/>
  <c r="C104" i="82"/>
  <c r="D104" i="82"/>
  <c r="E104" i="82"/>
  <c r="F104" i="82"/>
  <c r="G104" i="82"/>
  <c r="H104" i="82"/>
  <c r="I104" i="82"/>
  <c r="J104" i="82"/>
  <c r="K104" i="82"/>
  <c r="L104" i="82"/>
  <c r="M104" i="82"/>
  <c r="B105" i="82"/>
  <c r="C105" i="82"/>
  <c r="D105" i="82"/>
  <c r="E105" i="82"/>
  <c r="F105" i="82"/>
  <c r="G105" i="82"/>
  <c r="H105" i="82"/>
  <c r="I105" i="82"/>
  <c r="J105" i="82"/>
  <c r="K105" i="82"/>
  <c r="L105" i="82"/>
  <c r="M105" i="82"/>
  <c r="B106" i="82"/>
  <c r="C106" i="82"/>
  <c r="D106" i="82"/>
  <c r="F106" i="82"/>
  <c r="G106" i="82"/>
  <c r="H106" i="82"/>
  <c r="I106" i="82"/>
  <c r="J106" i="82"/>
  <c r="K106" i="82"/>
  <c r="L106" i="82"/>
  <c r="M106" i="82"/>
  <c r="B107" i="82"/>
  <c r="C107" i="82"/>
  <c r="D107" i="82"/>
  <c r="E107" i="82"/>
  <c r="F107" i="82"/>
  <c r="G107" i="82"/>
  <c r="H107" i="82"/>
  <c r="I107" i="82"/>
  <c r="J107" i="82"/>
  <c r="K107" i="82"/>
  <c r="L107" i="82"/>
  <c r="M107" i="82"/>
  <c r="B108" i="82"/>
  <c r="C108" i="82"/>
  <c r="D108" i="82"/>
  <c r="E108" i="82"/>
  <c r="F108" i="82"/>
  <c r="G108" i="82"/>
  <c r="H108" i="82"/>
  <c r="I108" i="82"/>
  <c r="J108" i="82"/>
  <c r="K108" i="82"/>
  <c r="L108" i="82"/>
  <c r="M108" i="82"/>
  <c r="B109" i="82"/>
  <c r="C109" i="82"/>
  <c r="D109" i="82"/>
  <c r="E109" i="82"/>
  <c r="F109" i="82"/>
  <c r="G109" i="82"/>
  <c r="H109" i="82"/>
  <c r="I109" i="82"/>
  <c r="J109" i="82"/>
  <c r="K109" i="82"/>
  <c r="L109" i="82"/>
  <c r="M109" i="82"/>
  <c r="B110" i="82"/>
  <c r="C110" i="82"/>
  <c r="D110" i="82"/>
  <c r="E110" i="82"/>
  <c r="F110" i="82"/>
  <c r="G110" i="82"/>
  <c r="H110" i="82"/>
  <c r="I110" i="82"/>
  <c r="J110" i="82"/>
  <c r="K110" i="82"/>
  <c r="L110" i="82"/>
  <c r="M110" i="82"/>
  <c r="B111" i="82"/>
  <c r="C111" i="82"/>
  <c r="D111" i="82"/>
  <c r="E111" i="82"/>
  <c r="F111" i="82"/>
  <c r="G111" i="82"/>
  <c r="H111" i="82"/>
  <c r="I111" i="82"/>
  <c r="J111" i="82"/>
  <c r="K111" i="82"/>
  <c r="L111" i="82"/>
  <c r="M111" i="82"/>
  <c r="B112" i="82"/>
  <c r="C112" i="82"/>
  <c r="D112" i="82"/>
  <c r="E112" i="82"/>
  <c r="F112" i="82"/>
  <c r="G112" i="82"/>
  <c r="H112" i="82"/>
  <c r="I112" i="82"/>
  <c r="J112" i="82"/>
  <c r="K112" i="82"/>
  <c r="L112" i="82"/>
  <c r="M112" i="82"/>
  <c r="B113" i="82"/>
  <c r="C113" i="82"/>
  <c r="D113" i="82"/>
  <c r="E113" i="82"/>
  <c r="F113" i="82"/>
  <c r="G113" i="82"/>
  <c r="H113" i="82"/>
  <c r="I113" i="82"/>
  <c r="J113" i="82"/>
  <c r="K113" i="82"/>
  <c r="L113" i="82"/>
  <c r="M113" i="82"/>
  <c r="B114" i="82"/>
  <c r="C114" i="82"/>
  <c r="D114" i="82"/>
  <c r="E114" i="82"/>
  <c r="F114" i="82"/>
  <c r="G114" i="82"/>
  <c r="H114" i="82"/>
  <c r="I114" i="82"/>
  <c r="J114" i="82"/>
  <c r="K114" i="82"/>
  <c r="L114" i="82"/>
  <c r="M114" i="82"/>
  <c r="B88" i="82"/>
  <c r="C88" i="82"/>
  <c r="L88" i="82"/>
  <c r="M88" i="82"/>
  <c r="AT88" i="82" s="1"/>
  <c r="B89" i="82"/>
  <c r="C89" i="82"/>
  <c r="L89" i="82"/>
  <c r="M89" i="82"/>
  <c r="BB89" i="82" s="1"/>
  <c r="B90" i="82"/>
  <c r="C90" i="82"/>
  <c r="L90" i="82"/>
  <c r="M90" i="82"/>
  <c r="AX90" i="82" s="1"/>
  <c r="B91" i="82"/>
  <c r="C91" i="82"/>
  <c r="L91" i="82"/>
  <c r="M91" i="82"/>
  <c r="AW91" i="82" s="1"/>
  <c r="B92" i="82"/>
  <c r="C92" i="82"/>
  <c r="L92" i="82"/>
  <c r="M92" i="82"/>
  <c r="AW92" i="82" s="1"/>
  <c r="B93" i="82"/>
  <c r="C93" i="82"/>
  <c r="L93" i="82"/>
  <c r="M93" i="82"/>
  <c r="BC93" i="82" s="1"/>
  <c r="B94" i="82"/>
  <c r="C94" i="82"/>
  <c r="L94" i="82"/>
  <c r="M94" i="82"/>
  <c r="AX94" i="82" s="1"/>
  <c r="B82" i="82"/>
  <c r="C82" i="82"/>
  <c r="B49" i="82"/>
  <c r="C49" i="82"/>
  <c r="D49" i="82"/>
  <c r="F49" i="82"/>
  <c r="AR18" i="92"/>
  <c r="AQ18" i="92"/>
  <c r="AP18" i="92"/>
  <c r="AO18" i="92"/>
  <c r="AM18" i="92"/>
  <c r="AL18" i="92"/>
  <c r="AK18" i="92"/>
  <c r="AJ18" i="92"/>
  <c r="AH18" i="92"/>
  <c r="AG18" i="92"/>
  <c r="AF18" i="92"/>
  <c r="AE18" i="92"/>
  <c r="AC18" i="92"/>
  <c r="AB18" i="92"/>
  <c r="AA18" i="92"/>
  <c r="Z18" i="92"/>
  <c r="X18" i="92"/>
  <c r="W18" i="92"/>
  <c r="V18" i="92"/>
  <c r="U18" i="92"/>
  <c r="S18" i="92"/>
  <c r="R18" i="92"/>
  <c r="Q18" i="92"/>
  <c r="P18" i="92"/>
  <c r="N18" i="92"/>
  <c r="M18" i="92"/>
  <c r="L18" i="92"/>
  <c r="K18" i="92"/>
  <c r="I18" i="92"/>
  <c r="H18" i="92"/>
  <c r="G18" i="92"/>
  <c r="F18" i="92"/>
  <c r="AR18" i="91"/>
  <c r="AQ18" i="91"/>
  <c r="AP18" i="91"/>
  <c r="AO18" i="91"/>
  <c r="AM18" i="91"/>
  <c r="AL18" i="91"/>
  <c r="AK18" i="91"/>
  <c r="AJ18" i="91"/>
  <c r="AH18" i="91"/>
  <c r="AG18" i="91"/>
  <c r="AF18" i="91"/>
  <c r="AE18" i="91"/>
  <c r="AC18" i="91"/>
  <c r="AA18" i="91"/>
  <c r="Z18" i="91"/>
  <c r="X18" i="91"/>
  <c r="W18" i="91"/>
  <c r="V18" i="91"/>
  <c r="U18" i="91"/>
  <c r="S18" i="91"/>
  <c r="R18" i="91"/>
  <c r="Q18" i="91"/>
  <c r="P18" i="91"/>
  <c r="N18" i="91"/>
  <c r="M18" i="91"/>
  <c r="L18" i="91"/>
  <c r="K18" i="91"/>
  <c r="I18" i="91"/>
  <c r="G18" i="91"/>
  <c r="F18" i="91"/>
  <c r="O116" i="87"/>
  <c r="L116" i="86"/>
  <c r="AG88" i="86"/>
  <c r="AK86" i="86"/>
  <c r="AV89" i="83"/>
  <c r="AE90" i="83" l="1"/>
  <c r="BC90" i="83"/>
  <c r="AN89" i="83"/>
  <c r="AI88" i="83"/>
  <c r="AP88" i="83"/>
  <c r="H103" i="83"/>
  <c r="J116" i="86"/>
  <c r="AB87" i="87"/>
  <c r="AF94" i="88"/>
  <c r="AZ98" i="88"/>
  <c r="AC104" i="88"/>
  <c r="AB94" i="88"/>
  <c r="X89" i="87"/>
  <c r="K116" i="87"/>
  <c r="G116" i="87"/>
  <c r="AK86" i="87"/>
  <c r="V87" i="86"/>
  <c r="AS88" i="86"/>
  <c r="Q88" i="86"/>
  <c r="AX88" i="86"/>
  <c r="AF86" i="86"/>
  <c r="C49" i="85"/>
  <c r="D49" i="85" s="1"/>
  <c r="Y88" i="83"/>
  <c r="AX88" i="83"/>
  <c r="O90" i="83"/>
  <c r="U91" i="83"/>
  <c r="AD88" i="83"/>
  <c r="AF89" i="83"/>
  <c r="W90" i="83"/>
  <c r="AH96" i="83"/>
  <c r="D50" i="83"/>
  <c r="C50" i="83" s="1"/>
  <c r="D51" i="83"/>
  <c r="C51" i="83" s="1"/>
  <c r="D49" i="83"/>
  <c r="C49" i="83" s="1"/>
  <c r="C51" i="84"/>
  <c r="D51" i="84" s="1"/>
  <c r="C52" i="84"/>
  <c r="D52" i="84" s="1"/>
  <c r="C51" i="85"/>
  <c r="D51" i="85" s="1"/>
  <c r="C50" i="85"/>
  <c r="D50" i="85" s="1"/>
  <c r="AO86" i="87"/>
  <c r="AF87" i="87"/>
  <c r="S90" i="87"/>
  <c r="AR87" i="87"/>
  <c r="U86" i="87"/>
  <c r="BA86" i="87"/>
  <c r="O94" i="87"/>
  <c r="Y86" i="87"/>
  <c r="P87" i="87"/>
  <c r="AV87" i="87"/>
  <c r="AE94" i="87"/>
  <c r="N116" i="87"/>
  <c r="J116" i="87"/>
  <c r="F116" i="87"/>
  <c r="BA90" i="82"/>
  <c r="H120" i="82"/>
  <c r="S88" i="82"/>
  <c r="O94" i="82"/>
  <c r="AJ88" i="82"/>
  <c r="AY88" i="82"/>
  <c r="L120" i="82"/>
  <c r="W88" i="82"/>
  <c r="BB88" i="82"/>
  <c r="U92" i="82"/>
  <c r="Y88" i="82"/>
  <c r="AN88" i="82"/>
  <c r="P90" i="82"/>
  <c r="AG92" i="82"/>
  <c r="AL88" i="82"/>
  <c r="AE88" i="82"/>
  <c r="AV88" i="82"/>
  <c r="AH90" i="82"/>
  <c r="AT92" i="82"/>
  <c r="D50" i="82"/>
  <c r="C50" i="82" s="1"/>
  <c r="X88" i="82"/>
  <c r="AG88" i="82"/>
  <c r="AM88" i="82"/>
  <c r="AW88" i="82"/>
  <c r="BC88" i="82"/>
  <c r="AU90" i="82"/>
  <c r="Z92" i="82"/>
  <c r="BA92" i="82"/>
  <c r="AC94" i="82"/>
  <c r="D51" i="82"/>
  <c r="C51" i="82" s="1"/>
  <c r="Z93" i="82"/>
  <c r="AQ94" i="82"/>
  <c r="U88" i="82"/>
  <c r="Z88" i="82"/>
  <c r="AK88" i="82"/>
  <c r="AP88" i="82"/>
  <c r="AZ88" i="82"/>
  <c r="AB90" i="82"/>
  <c r="AY91" i="82"/>
  <c r="AL92" i="82"/>
  <c r="AV93" i="82"/>
  <c r="BA94" i="82"/>
  <c r="I116" i="87"/>
  <c r="F120" i="82"/>
  <c r="AC86" i="87"/>
  <c r="AS86" i="87"/>
  <c r="T87" i="87"/>
  <c r="AJ87" i="87"/>
  <c r="AZ87" i="87"/>
  <c r="AI90" i="87"/>
  <c r="AL95" i="87"/>
  <c r="J103" i="87"/>
  <c r="Q86" i="87"/>
  <c r="AG86" i="87"/>
  <c r="AW86" i="87"/>
  <c r="X87" i="87"/>
  <c r="AN87" i="87"/>
  <c r="P89" i="87"/>
  <c r="AG92" i="87"/>
  <c r="BB95" i="87"/>
  <c r="K116" i="86"/>
  <c r="F116" i="86"/>
  <c r="V90" i="82"/>
  <c r="AF90" i="82"/>
  <c r="AP90" i="82"/>
  <c r="AY90" i="82"/>
  <c r="AL91" i="82"/>
  <c r="R92" i="82"/>
  <c r="W92" i="82"/>
  <c r="AD92" i="82"/>
  <c r="AI92" i="82"/>
  <c r="AP92" i="82"/>
  <c r="AV92" i="82"/>
  <c r="W93" i="82"/>
  <c r="AL93" i="82"/>
  <c r="AY93" i="82"/>
  <c r="W94" i="82"/>
  <c r="AF94" i="82"/>
  <c r="AY94" i="82"/>
  <c r="W90" i="82"/>
  <c r="AG90" i="82"/>
  <c r="AR90" i="82"/>
  <c r="AZ90" i="82"/>
  <c r="AM91" i="82"/>
  <c r="T92" i="82"/>
  <c r="X92" i="82"/>
  <c r="AF92" i="82"/>
  <c r="AJ92" i="82"/>
  <c r="AS92" i="82"/>
  <c r="AX92" i="82"/>
  <c r="X93" i="82"/>
  <c r="AN93" i="82"/>
  <c r="AZ93" i="82"/>
  <c r="AA94" i="82"/>
  <c r="AH94" i="82"/>
  <c r="AZ94" i="82"/>
  <c r="L125" i="82"/>
  <c r="R90" i="82"/>
  <c r="AD90" i="82"/>
  <c r="AI90" i="82"/>
  <c r="AV90" i="82"/>
  <c r="BC90" i="82"/>
  <c r="Q92" i="82"/>
  <c r="V92" i="82"/>
  <c r="AC92" i="82"/>
  <c r="AH92" i="82"/>
  <c r="AO92" i="82"/>
  <c r="AU92" i="82"/>
  <c r="BB92" i="82"/>
  <c r="AG93" i="82"/>
  <c r="AX93" i="82"/>
  <c r="V94" i="82"/>
  <c r="AD94" i="82"/>
  <c r="AT94" i="82"/>
  <c r="K120" i="82"/>
  <c r="T98" i="88"/>
  <c r="D116" i="86"/>
  <c r="AA87" i="86"/>
  <c r="H116" i="86"/>
  <c r="G116" i="86"/>
  <c r="P94" i="82"/>
  <c r="AI94" i="82"/>
  <c r="AA88" i="82"/>
  <c r="AQ88" i="82"/>
  <c r="S90" i="82"/>
  <c r="AJ90" i="82"/>
  <c r="O91" i="82"/>
  <c r="AH93" i="82"/>
  <c r="R94" i="82"/>
  <c r="AJ94" i="82"/>
  <c r="BC94" i="82"/>
  <c r="BB94" i="82"/>
  <c r="AB88" i="82"/>
  <c r="AS88" i="82"/>
  <c r="T90" i="82"/>
  <c r="AM90" i="82"/>
  <c r="Z91" i="82"/>
  <c r="AJ93" i="82"/>
  <c r="T94" i="82"/>
  <c r="AM94" i="82"/>
  <c r="AD88" i="82"/>
  <c r="AU88" i="82"/>
  <c r="U90" i="82"/>
  <c r="AO90" i="82"/>
  <c r="AA91" i="82"/>
  <c r="AK93" i="82"/>
  <c r="U94" i="82"/>
  <c r="AN94" i="82"/>
  <c r="F101" i="82"/>
  <c r="AO94" i="82"/>
  <c r="R88" i="82"/>
  <c r="AI88" i="82"/>
  <c r="AX88" i="82"/>
  <c r="AA90" i="82"/>
  <c r="AT90" i="82"/>
  <c r="AX91" i="82"/>
  <c r="AU93" i="82"/>
  <c r="X94" i="82"/>
  <c r="AR94" i="82"/>
  <c r="AV94" i="82"/>
  <c r="AU89" i="86"/>
  <c r="AY90" i="87"/>
  <c r="Q92" i="87"/>
  <c r="G10" i="88"/>
  <c r="AJ94" i="88"/>
  <c r="AC97" i="88"/>
  <c r="AL96" i="88"/>
  <c r="BB96" i="88"/>
  <c r="P94" i="88"/>
  <c r="T94" i="88"/>
  <c r="AQ99" i="88"/>
  <c r="X94" i="88"/>
  <c r="AF101" i="88"/>
  <c r="AN94" i="88"/>
  <c r="P94" i="86"/>
  <c r="AL95" i="86"/>
  <c r="I103" i="86"/>
  <c r="J103" i="86"/>
  <c r="E103" i="86"/>
  <c r="J18" i="91"/>
  <c r="AN18" i="91"/>
  <c r="T18" i="91"/>
  <c r="O18" i="91"/>
  <c r="AC88" i="82"/>
  <c r="AO88" i="82"/>
  <c r="BA88" i="82"/>
  <c r="X90" i="82"/>
  <c r="AN90" i="82"/>
  <c r="BB90" i="82"/>
  <c r="Y93" i="82"/>
  <c r="AM93" i="82"/>
  <c r="BA93" i="82"/>
  <c r="AB94" i="82"/>
  <c r="AP94" i="82"/>
  <c r="AA93" i="82"/>
  <c r="AO93" i="82"/>
  <c r="T88" i="82"/>
  <c r="AF88" i="82"/>
  <c r="AR88" i="82"/>
  <c r="O90" i="82"/>
  <c r="AC90" i="82"/>
  <c r="AQ90" i="82"/>
  <c r="AB93" i="82"/>
  <c r="AR93" i="82"/>
  <c r="Q94" i="82"/>
  <c r="AE94" i="82"/>
  <c r="AS94" i="82"/>
  <c r="AC93" i="82"/>
  <c r="AS93" i="82"/>
  <c r="V88" i="82"/>
  <c r="AH88" i="82"/>
  <c r="Q90" i="82"/>
  <c r="AE90" i="82"/>
  <c r="AS90" i="82"/>
  <c r="AF93" i="82"/>
  <c r="AT93" i="82"/>
  <c r="S94" i="82"/>
  <c r="AG94" i="82"/>
  <c r="AU94" i="82"/>
  <c r="H101" i="82"/>
  <c r="G101" i="82"/>
  <c r="G120" i="82"/>
  <c r="AI93" i="82"/>
  <c r="AW93" i="82"/>
  <c r="AX96" i="83"/>
  <c r="AI86" i="83"/>
  <c r="Q88" i="83"/>
  <c r="U88" i="83"/>
  <c r="AI91" i="83"/>
  <c r="L103" i="86"/>
  <c r="M116" i="86"/>
  <c r="Z91" i="87"/>
  <c r="K103" i="87"/>
  <c r="M103" i="87"/>
  <c r="E116" i="87"/>
  <c r="AP91" i="87"/>
  <c r="M116" i="87"/>
  <c r="D103" i="87"/>
  <c r="H116" i="87"/>
  <c r="I10" i="88"/>
  <c r="J10" i="88"/>
  <c r="W100" i="88"/>
  <c r="K10" i="88"/>
  <c r="AR100" i="88"/>
  <c r="L10" i="88"/>
  <c r="M10" i="88"/>
  <c r="N10" i="88"/>
  <c r="O10" i="88"/>
  <c r="D10" i="88"/>
  <c r="P10" i="88"/>
  <c r="H10" i="88"/>
  <c r="E10" i="88"/>
  <c r="Q10" i="88"/>
  <c r="F10" i="88"/>
  <c r="BC102" i="88"/>
  <c r="AZ105" i="88"/>
  <c r="AN86" i="86"/>
  <c r="AS86" i="86"/>
  <c r="AV86" i="86"/>
  <c r="BA86" i="86"/>
  <c r="P86" i="86"/>
  <c r="U86" i="86"/>
  <c r="X86" i="86"/>
  <c r="L120" i="83"/>
  <c r="F120" i="83"/>
  <c r="G120" i="83"/>
  <c r="H120" i="83"/>
  <c r="J120" i="83"/>
  <c r="N120" i="83"/>
  <c r="AZ91" i="82"/>
  <c r="Q91" i="82"/>
  <c r="AC91" i="82"/>
  <c r="AO91" i="82"/>
  <c r="BA91" i="82"/>
  <c r="AB91" i="82"/>
  <c r="R91" i="82"/>
  <c r="AD91" i="82"/>
  <c r="AP91" i="82"/>
  <c r="BB91" i="82"/>
  <c r="S91" i="82"/>
  <c r="AE91" i="82"/>
  <c r="AQ91" i="82"/>
  <c r="BC91" i="82"/>
  <c r="T91" i="82"/>
  <c r="AF91" i="82"/>
  <c r="AR91" i="82"/>
  <c r="P91" i="82"/>
  <c r="U91" i="82"/>
  <c r="AG91" i="82"/>
  <c r="AS91" i="82"/>
  <c r="V91" i="82"/>
  <c r="AH91" i="82"/>
  <c r="AT91" i="82"/>
  <c r="H125" i="82"/>
  <c r="W91" i="82"/>
  <c r="AI91" i="82"/>
  <c r="AU91" i="82"/>
  <c r="L101" i="82"/>
  <c r="AN91" i="82"/>
  <c r="X91" i="82"/>
  <c r="AJ91" i="82"/>
  <c r="AV91" i="82"/>
  <c r="Y91" i="82"/>
  <c r="AK91" i="82"/>
  <c r="J101" i="82"/>
  <c r="O114" i="88"/>
  <c r="O113" i="88" s="1"/>
  <c r="D127" i="88"/>
  <c r="F114" i="88"/>
  <c r="H114" i="88"/>
  <c r="J114" i="88"/>
  <c r="L114" i="88"/>
  <c r="N114" i="88"/>
  <c r="D114" i="88"/>
  <c r="N127" i="88"/>
  <c r="G114" i="88"/>
  <c r="K114" i="88"/>
  <c r="O95" i="88"/>
  <c r="F127" i="88"/>
  <c r="G127" i="88"/>
  <c r="AU95" i="88"/>
  <c r="H127" i="88"/>
  <c r="I127" i="88"/>
  <c r="AE95" i="88"/>
  <c r="J127" i="88"/>
  <c r="K127" i="88"/>
  <c r="L127" i="88"/>
  <c r="AH107" i="88"/>
  <c r="O127" i="88"/>
  <c r="E127" i="88"/>
  <c r="AC96" i="87"/>
  <c r="F103" i="87"/>
  <c r="H103" i="87"/>
  <c r="L103" i="87"/>
  <c r="D116" i="87"/>
  <c r="AS96" i="87"/>
  <c r="N103" i="87"/>
  <c r="AF89" i="87"/>
  <c r="AR89" i="87"/>
  <c r="N112" i="87"/>
  <c r="AW92" i="87"/>
  <c r="AN93" i="87"/>
  <c r="N103" i="86"/>
  <c r="D103" i="86"/>
  <c r="F103" i="86"/>
  <c r="H103" i="86"/>
  <c r="J112" i="86"/>
  <c r="N116" i="86"/>
  <c r="M103" i="86"/>
  <c r="T18" i="92"/>
  <c r="J18" i="92"/>
  <c r="AN18" i="92"/>
  <c r="AS18" i="91"/>
  <c r="AI18" i="91"/>
  <c r="AC94" i="83"/>
  <c r="D103" i="83"/>
  <c r="L113" i="83"/>
  <c r="D120" i="83"/>
  <c r="AS94" i="83"/>
  <c r="R87" i="83"/>
  <c r="AM90" i="83"/>
  <c r="Z87" i="83"/>
  <c r="O103" i="83"/>
  <c r="E103" i="83"/>
  <c r="K113" i="83"/>
  <c r="M113" i="83"/>
  <c r="AD87" i="83"/>
  <c r="AH87" i="83"/>
  <c r="V87" i="83"/>
  <c r="AL87" i="83"/>
  <c r="L103" i="83"/>
  <c r="D113" i="83"/>
  <c r="H113" i="83"/>
  <c r="AP87" i="83"/>
  <c r="Z92" i="83"/>
  <c r="K103" i="83"/>
  <c r="M103" i="83"/>
  <c r="G113" i="83"/>
  <c r="I113" i="83"/>
  <c r="K120" i="83"/>
  <c r="AT87" i="83"/>
  <c r="AX87" i="83"/>
  <c r="BB87" i="83"/>
  <c r="X95" i="83"/>
  <c r="AN95" i="83"/>
  <c r="Y90" i="82"/>
  <c r="AK90" i="82"/>
  <c r="AW90" i="82"/>
  <c r="O92" i="82"/>
  <c r="AA92" i="82"/>
  <c r="AM92" i="82"/>
  <c r="AY92" i="82"/>
  <c r="AD93" i="82"/>
  <c r="AP93" i="82"/>
  <c r="BB93" i="82"/>
  <c r="Y94" i="82"/>
  <c r="AK94" i="82"/>
  <c r="AW94" i="82"/>
  <c r="Z90" i="82"/>
  <c r="AL90" i="82"/>
  <c r="P92" i="82"/>
  <c r="AB92" i="82"/>
  <c r="AN92" i="82"/>
  <c r="AZ92" i="82"/>
  <c r="AE93" i="82"/>
  <c r="AQ93" i="82"/>
  <c r="Z94" i="82"/>
  <c r="AL94" i="82"/>
  <c r="J120" i="82"/>
  <c r="S92" i="82"/>
  <c r="AE92" i="82"/>
  <c r="AQ92" i="82"/>
  <c r="BC92" i="82"/>
  <c r="AR92" i="82"/>
  <c r="Y92" i="82"/>
  <c r="AK92" i="82"/>
  <c r="AE89" i="82"/>
  <c r="AQ89" i="82"/>
  <c r="BC89" i="82"/>
  <c r="S89" i="82"/>
  <c r="T89" i="82"/>
  <c r="AF89" i="82"/>
  <c r="AR89" i="82"/>
  <c r="I125" i="82"/>
  <c r="U89" i="82"/>
  <c r="AG89" i="82"/>
  <c r="AS89" i="82"/>
  <c r="AH89" i="82"/>
  <c r="W89" i="82"/>
  <c r="AI89" i="82"/>
  <c r="AU89" i="82"/>
  <c r="V89" i="82"/>
  <c r="X89" i="82"/>
  <c r="AJ89" i="82"/>
  <c r="AV89" i="82"/>
  <c r="E125" i="82"/>
  <c r="Y89" i="82"/>
  <c r="AK89" i="82"/>
  <c r="AW89" i="82"/>
  <c r="D101" i="82"/>
  <c r="D120" i="82"/>
  <c r="D125" i="82"/>
  <c r="Z89" i="82"/>
  <c r="AL89" i="82"/>
  <c r="AX89" i="82"/>
  <c r="O89" i="82"/>
  <c r="AA89" i="82"/>
  <c r="AM89" i="82"/>
  <c r="AY89" i="82"/>
  <c r="K101" i="82"/>
  <c r="AT89" i="82"/>
  <c r="P89" i="82"/>
  <c r="AB89" i="82"/>
  <c r="AN89" i="82"/>
  <c r="AZ89" i="82"/>
  <c r="Q89" i="82"/>
  <c r="AC89" i="82"/>
  <c r="AO89" i="82"/>
  <c r="BA89" i="82"/>
  <c r="R89" i="82"/>
  <c r="AD89" i="82"/>
  <c r="AP89" i="82"/>
  <c r="M114" i="88"/>
  <c r="I114" i="88"/>
  <c r="W102" i="88"/>
  <c r="E114" i="88"/>
  <c r="O88" i="87"/>
  <c r="M112" i="87"/>
  <c r="S88" i="87"/>
  <c r="D112" i="87"/>
  <c r="W88" i="87"/>
  <c r="F112" i="87"/>
  <c r="G103" i="87"/>
  <c r="I103" i="87"/>
  <c r="AA88" i="87"/>
  <c r="G112" i="87"/>
  <c r="AE88" i="87"/>
  <c r="H112" i="87"/>
  <c r="I112" i="87"/>
  <c r="AI88" i="87"/>
  <c r="J112" i="87"/>
  <c r="AM88" i="87"/>
  <c r="K112" i="87"/>
  <c r="O103" i="87"/>
  <c r="E103" i="87"/>
  <c r="AQ88" i="87"/>
  <c r="L112" i="87"/>
  <c r="AW88" i="87"/>
  <c r="E112" i="87"/>
  <c r="AD87" i="86"/>
  <c r="AI87" i="86"/>
  <c r="O103" i="86"/>
  <c r="AL87" i="86"/>
  <c r="AQ87" i="86"/>
  <c r="AI92" i="86"/>
  <c r="I116" i="86"/>
  <c r="AT87" i="86"/>
  <c r="BB87" i="86"/>
  <c r="K103" i="86"/>
  <c r="E112" i="86"/>
  <c r="E116" i="86"/>
  <c r="G103" i="86"/>
  <c r="AS18" i="92"/>
  <c r="AB18" i="91"/>
  <c r="AM86" i="83"/>
  <c r="AQ86" i="83"/>
  <c r="V93" i="83"/>
  <c r="J103" i="83"/>
  <c r="F113" i="83"/>
  <c r="AU86" i="83"/>
  <c r="AL93" i="83"/>
  <c r="AY86" i="83"/>
  <c r="BB93" i="83"/>
  <c r="BC86" i="83"/>
  <c r="G103" i="83"/>
  <c r="I103" i="83"/>
  <c r="O113" i="83"/>
  <c r="E113" i="83"/>
  <c r="F103" i="83"/>
  <c r="N113" i="83"/>
  <c r="O86" i="83"/>
  <c r="E120" i="83"/>
  <c r="S86" i="83"/>
  <c r="W86" i="83"/>
  <c r="AA86" i="83"/>
  <c r="N103" i="83"/>
  <c r="J113" i="83"/>
  <c r="AE86" i="83"/>
  <c r="I101" i="82"/>
  <c r="I120" i="82"/>
  <c r="E101" i="82"/>
  <c r="E120" i="82"/>
  <c r="M101" i="82"/>
  <c r="M120" i="82"/>
  <c r="M127" i="88"/>
  <c r="L116" i="87"/>
  <c r="I120" i="83"/>
  <c r="M120" i="83"/>
  <c r="K125" i="82"/>
  <c r="BC99" i="88"/>
  <c r="AY99" i="88"/>
  <c r="AU99" i="88"/>
  <c r="AZ99" i="88"/>
  <c r="AT99" i="88"/>
  <c r="AP99" i="88"/>
  <c r="AL99" i="88"/>
  <c r="AH99" i="88"/>
  <c r="AD99" i="88"/>
  <c r="Z99" i="88"/>
  <c r="V99" i="88"/>
  <c r="R99" i="88"/>
  <c r="AX99" i="88"/>
  <c r="AS99" i="88"/>
  <c r="AO99" i="88"/>
  <c r="AK99" i="88"/>
  <c r="AG99" i="88"/>
  <c r="AC99" i="88"/>
  <c r="Y99" i="88"/>
  <c r="U99" i="88"/>
  <c r="Q99" i="88"/>
  <c r="BB99" i="88"/>
  <c r="AW99" i="88"/>
  <c r="AR99" i="88"/>
  <c r="AN99" i="88"/>
  <c r="AJ99" i="88"/>
  <c r="AF99" i="88"/>
  <c r="AB99" i="88"/>
  <c r="X99" i="88"/>
  <c r="T99" i="88"/>
  <c r="P99" i="88"/>
  <c r="BC98" i="88"/>
  <c r="AY98" i="88"/>
  <c r="AU98" i="88"/>
  <c r="AQ98" i="88"/>
  <c r="AM98" i="88"/>
  <c r="AI98" i="88"/>
  <c r="AE98" i="88"/>
  <c r="AA98" i="88"/>
  <c r="W98" i="88"/>
  <c r="S98" i="88"/>
  <c r="O98" i="88"/>
  <c r="BB98" i="88"/>
  <c r="AX98" i="88"/>
  <c r="AT98" i="88"/>
  <c r="AP98" i="88"/>
  <c r="AL98" i="88"/>
  <c r="AH98" i="88"/>
  <c r="AD98" i="88"/>
  <c r="Z98" i="88"/>
  <c r="V98" i="88"/>
  <c r="R98" i="88"/>
  <c r="BA98" i="88"/>
  <c r="AW98" i="88"/>
  <c r="AS98" i="88"/>
  <c r="AO98" i="88"/>
  <c r="AK98" i="88"/>
  <c r="AG98" i="88"/>
  <c r="AC98" i="88"/>
  <c r="Y98" i="88"/>
  <c r="U98" i="88"/>
  <c r="Q98" i="88"/>
  <c r="AZ97" i="88"/>
  <c r="AV97" i="88"/>
  <c r="AR97" i="88"/>
  <c r="AN97" i="88"/>
  <c r="AJ97" i="88"/>
  <c r="AF97" i="88"/>
  <c r="AB97" i="88"/>
  <c r="X97" i="88"/>
  <c r="T97" i="88"/>
  <c r="P97" i="88"/>
  <c r="BC97" i="88"/>
  <c r="AY97" i="88"/>
  <c r="AU97" i="88"/>
  <c r="AQ97" i="88"/>
  <c r="AM97" i="88"/>
  <c r="AI97" i="88"/>
  <c r="AE97" i="88"/>
  <c r="AA97" i="88"/>
  <c r="W97" i="88"/>
  <c r="S97" i="88"/>
  <c r="O97" i="88"/>
  <c r="BB97" i="88"/>
  <c r="AX97" i="88"/>
  <c r="AT97" i="88"/>
  <c r="AP97" i="88"/>
  <c r="AL97" i="88"/>
  <c r="AH97" i="88"/>
  <c r="AD97" i="88"/>
  <c r="Z97" i="88"/>
  <c r="V97" i="88"/>
  <c r="R97" i="88"/>
  <c r="BA96" i="88"/>
  <c r="AW96" i="88"/>
  <c r="AS96" i="88"/>
  <c r="AO96" i="88"/>
  <c r="AK96" i="88"/>
  <c r="AG96" i="88"/>
  <c r="AC96" i="88"/>
  <c r="Y96" i="88"/>
  <c r="U96" i="88"/>
  <c r="Q96" i="88"/>
  <c r="AZ96" i="88"/>
  <c r="AV96" i="88"/>
  <c r="AR96" i="88"/>
  <c r="AN96" i="88"/>
  <c r="AJ96" i="88"/>
  <c r="AF96" i="88"/>
  <c r="AB96" i="88"/>
  <c r="X96" i="88"/>
  <c r="T96" i="88"/>
  <c r="P96" i="88"/>
  <c r="BC96" i="88"/>
  <c r="AY96" i="88"/>
  <c r="AU96" i="88"/>
  <c r="AQ96" i="88"/>
  <c r="AM96" i="88"/>
  <c r="AI96" i="88"/>
  <c r="AE96" i="88"/>
  <c r="AA96" i="88"/>
  <c r="W96" i="88"/>
  <c r="S96" i="88"/>
  <c r="O96" i="88"/>
  <c r="Q94" i="88"/>
  <c r="U94" i="88"/>
  <c r="Y94" i="88"/>
  <c r="AC94" i="88"/>
  <c r="AG94" i="88"/>
  <c r="AK94" i="88"/>
  <c r="S95" i="88"/>
  <c r="AI95" i="88"/>
  <c r="Z96" i="88"/>
  <c r="AP96" i="88"/>
  <c r="Q97" i="88"/>
  <c r="AG97" i="88"/>
  <c r="AW97" i="88"/>
  <c r="X98" i="88"/>
  <c r="AN98" i="88"/>
  <c r="O99" i="88"/>
  <c r="AE99" i="88"/>
  <c r="AV99" i="88"/>
  <c r="AB100" i="88"/>
  <c r="AE102" i="88"/>
  <c r="V103" i="88"/>
  <c r="AA106" i="88"/>
  <c r="BC101" i="88"/>
  <c r="AY101" i="88"/>
  <c r="AU101" i="88"/>
  <c r="AQ101" i="88"/>
  <c r="AM101" i="88"/>
  <c r="AI101" i="88"/>
  <c r="AE101" i="88"/>
  <c r="AA101" i="88"/>
  <c r="W101" i="88"/>
  <c r="S101" i="88"/>
  <c r="O101" i="88"/>
  <c r="BA101" i="88"/>
  <c r="AW101" i="88"/>
  <c r="AS101" i="88"/>
  <c r="AO101" i="88"/>
  <c r="AK101" i="88"/>
  <c r="AG101" i="88"/>
  <c r="AC101" i="88"/>
  <c r="Y101" i="88"/>
  <c r="U101" i="88"/>
  <c r="Q101" i="88"/>
  <c r="BB101" i="88"/>
  <c r="AT101" i="88"/>
  <c r="AL101" i="88"/>
  <c r="AD101" i="88"/>
  <c r="V101" i="88"/>
  <c r="AZ101" i="88"/>
  <c r="AR101" i="88"/>
  <c r="AJ101" i="88"/>
  <c r="AB101" i="88"/>
  <c r="T101" i="88"/>
  <c r="AX101" i="88"/>
  <c r="AP101" i="88"/>
  <c r="AH101" i="88"/>
  <c r="Z101" i="88"/>
  <c r="R101" i="88"/>
  <c r="AZ100" i="88"/>
  <c r="BB100" i="88"/>
  <c r="AX100" i="88"/>
  <c r="AT100" i="88"/>
  <c r="AP100" i="88"/>
  <c r="AL100" i="88"/>
  <c r="AH100" i="88"/>
  <c r="AD100" i="88"/>
  <c r="Z100" i="88"/>
  <c r="V100" i="88"/>
  <c r="R100" i="88"/>
  <c r="BC100" i="88"/>
  <c r="AV100" i="88"/>
  <c r="AQ100" i="88"/>
  <c r="AK100" i="88"/>
  <c r="AF100" i="88"/>
  <c r="AA100" i="88"/>
  <c r="U100" i="88"/>
  <c r="P100" i="88"/>
  <c r="BA100" i="88"/>
  <c r="AU100" i="88"/>
  <c r="AO100" i="88"/>
  <c r="AJ100" i="88"/>
  <c r="AE100" i="88"/>
  <c r="Y100" i="88"/>
  <c r="T100" i="88"/>
  <c r="O100" i="88"/>
  <c r="AY100" i="88"/>
  <c r="AS100" i="88"/>
  <c r="AN100" i="88"/>
  <c r="AI100" i="88"/>
  <c r="AC100" i="88"/>
  <c r="X100" i="88"/>
  <c r="S100" i="88"/>
  <c r="BB95" i="88"/>
  <c r="AX95" i="88"/>
  <c r="AT95" i="88"/>
  <c r="AP95" i="88"/>
  <c r="AL95" i="88"/>
  <c r="AH95" i="88"/>
  <c r="AD95" i="88"/>
  <c r="Z95" i="88"/>
  <c r="V95" i="88"/>
  <c r="R95" i="88"/>
  <c r="BA95" i="88"/>
  <c r="AW95" i="88"/>
  <c r="AS95" i="88"/>
  <c r="AO95" i="88"/>
  <c r="AK95" i="88"/>
  <c r="AG95" i="88"/>
  <c r="AC95" i="88"/>
  <c r="Y95" i="88"/>
  <c r="U95" i="88"/>
  <c r="Q95" i="88"/>
  <c r="AZ95" i="88"/>
  <c r="AV95" i="88"/>
  <c r="AR95" i="88"/>
  <c r="AN95" i="88"/>
  <c r="AJ95" i="88"/>
  <c r="AF95" i="88"/>
  <c r="AB95" i="88"/>
  <c r="X95" i="88"/>
  <c r="T95" i="88"/>
  <c r="P95" i="88"/>
  <c r="BC94" i="88"/>
  <c r="AY94" i="88"/>
  <c r="AU94" i="88"/>
  <c r="AQ94" i="88"/>
  <c r="BB94" i="88"/>
  <c r="AX94" i="88"/>
  <c r="AT94" i="88"/>
  <c r="AP94" i="88"/>
  <c r="BA94" i="88"/>
  <c r="AW94" i="88"/>
  <c r="AS94" i="88"/>
  <c r="AO94" i="88"/>
  <c r="R94" i="88"/>
  <c r="V94" i="88"/>
  <c r="Z94" i="88"/>
  <c r="AD94" i="88"/>
  <c r="AH94" i="88"/>
  <c r="AL94" i="88"/>
  <c r="AV94" i="88"/>
  <c r="W95" i="88"/>
  <c r="AM95" i="88"/>
  <c r="BC95" i="88"/>
  <c r="AD96" i="88"/>
  <c r="AT96" i="88"/>
  <c r="U97" i="88"/>
  <c r="AK97" i="88"/>
  <c r="BA97" i="88"/>
  <c r="AB98" i="88"/>
  <c r="AR98" i="88"/>
  <c r="S99" i="88"/>
  <c r="AI99" i="88"/>
  <c r="BA99" i="88"/>
  <c r="AG100" i="88"/>
  <c r="P101" i="88"/>
  <c r="AV101" i="88"/>
  <c r="BA107" i="88"/>
  <c r="AW107" i="88"/>
  <c r="AS107" i="88"/>
  <c r="AO107" i="88"/>
  <c r="AK107" i="88"/>
  <c r="AG107" i="88"/>
  <c r="AC107" i="88"/>
  <c r="Y107" i="88"/>
  <c r="U107" i="88"/>
  <c r="Q107" i="88"/>
  <c r="AZ107" i="88"/>
  <c r="AV107" i="88"/>
  <c r="AR107" i="88"/>
  <c r="AN107" i="88"/>
  <c r="AJ107" i="88"/>
  <c r="AF107" i="88"/>
  <c r="AB107" i="88"/>
  <c r="X107" i="88"/>
  <c r="T107" i="88"/>
  <c r="P107" i="88"/>
  <c r="BC107" i="88"/>
  <c r="AY107" i="88"/>
  <c r="AU107" i="88"/>
  <c r="AQ107" i="88"/>
  <c r="AM107" i="88"/>
  <c r="AI107" i="88"/>
  <c r="AE107" i="88"/>
  <c r="AA107" i="88"/>
  <c r="W107" i="88"/>
  <c r="S107" i="88"/>
  <c r="O107" i="88"/>
  <c r="AT107" i="88"/>
  <c r="AD107" i="88"/>
  <c r="AP107" i="88"/>
  <c r="Z107" i="88"/>
  <c r="BB107" i="88"/>
  <c r="AL107" i="88"/>
  <c r="V107" i="88"/>
  <c r="BB106" i="88"/>
  <c r="AX106" i="88"/>
  <c r="AT106" i="88"/>
  <c r="AP106" i="88"/>
  <c r="AL106" i="88"/>
  <c r="AH106" i="88"/>
  <c r="AD106" i="88"/>
  <c r="Z106" i="88"/>
  <c r="V106" i="88"/>
  <c r="R106" i="88"/>
  <c r="BA106" i="88"/>
  <c r="AW106" i="88"/>
  <c r="AS106" i="88"/>
  <c r="AO106" i="88"/>
  <c r="AK106" i="88"/>
  <c r="AG106" i="88"/>
  <c r="AC106" i="88"/>
  <c r="Y106" i="88"/>
  <c r="U106" i="88"/>
  <c r="Q106" i="88"/>
  <c r="AZ106" i="88"/>
  <c r="AV106" i="88"/>
  <c r="AR106" i="88"/>
  <c r="AN106" i="88"/>
  <c r="AJ106" i="88"/>
  <c r="AF106" i="88"/>
  <c r="AB106" i="88"/>
  <c r="X106" i="88"/>
  <c r="T106" i="88"/>
  <c r="P106" i="88"/>
  <c r="BC106" i="88"/>
  <c r="AM106" i="88"/>
  <c r="W106" i="88"/>
  <c r="AY106" i="88"/>
  <c r="AI106" i="88"/>
  <c r="S106" i="88"/>
  <c r="AU106" i="88"/>
  <c r="AE106" i="88"/>
  <c r="O106" i="88"/>
  <c r="BC105" i="88"/>
  <c r="AY105" i="88"/>
  <c r="AU105" i="88"/>
  <c r="AQ105" i="88"/>
  <c r="AM105" i="88"/>
  <c r="AI105" i="88"/>
  <c r="AE105" i="88"/>
  <c r="AA105" i="88"/>
  <c r="W105" i="88"/>
  <c r="S105" i="88"/>
  <c r="O105" i="88"/>
  <c r="BB105" i="88"/>
  <c r="AX105" i="88"/>
  <c r="AT105" i="88"/>
  <c r="AP105" i="88"/>
  <c r="AL105" i="88"/>
  <c r="AH105" i="88"/>
  <c r="AD105" i="88"/>
  <c r="Z105" i="88"/>
  <c r="V105" i="88"/>
  <c r="R105" i="88"/>
  <c r="BA105" i="88"/>
  <c r="AW105" i="88"/>
  <c r="AS105" i="88"/>
  <c r="AO105" i="88"/>
  <c r="AK105" i="88"/>
  <c r="AG105" i="88"/>
  <c r="AC105" i="88"/>
  <c r="Y105" i="88"/>
  <c r="U105" i="88"/>
  <c r="Q105" i="88"/>
  <c r="AV105" i="88"/>
  <c r="AF105" i="88"/>
  <c r="P105" i="88"/>
  <c r="AR105" i="88"/>
  <c r="AB105" i="88"/>
  <c r="AN105" i="88"/>
  <c r="X105" i="88"/>
  <c r="AZ104" i="88"/>
  <c r="AV104" i="88"/>
  <c r="AR104" i="88"/>
  <c r="AN104" i="88"/>
  <c r="AJ104" i="88"/>
  <c r="AF104" i="88"/>
  <c r="AB104" i="88"/>
  <c r="X104" i="88"/>
  <c r="T104" i="88"/>
  <c r="P104" i="88"/>
  <c r="BC104" i="88"/>
  <c r="AY104" i="88"/>
  <c r="AU104" i="88"/>
  <c r="AQ104" i="88"/>
  <c r="AM104" i="88"/>
  <c r="AI104" i="88"/>
  <c r="AE104" i="88"/>
  <c r="AA104" i="88"/>
  <c r="W104" i="88"/>
  <c r="S104" i="88"/>
  <c r="O104" i="88"/>
  <c r="BB104" i="88"/>
  <c r="AX104" i="88"/>
  <c r="AT104" i="88"/>
  <c r="AP104" i="88"/>
  <c r="AL104" i="88"/>
  <c r="AH104" i="88"/>
  <c r="AD104" i="88"/>
  <c r="Z104" i="88"/>
  <c r="V104" i="88"/>
  <c r="R104" i="88"/>
  <c r="AO104" i="88"/>
  <c r="Y104" i="88"/>
  <c r="BA104" i="88"/>
  <c r="AK104" i="88"/>
  <c r="U104" i="88"/>
  <c r="AW104" i="88"/>
  <c r="AG104" i="88"/>
  <c r="Q104" i="88"/>
  <c r="BA103" i="88"/>
  <c r="AW103" i="88"/>
  <c r="AS103" i="88"/>
  <c r="AO103" i="88"/>
  <c r="AK103" i="88"/>
  <c r="AG103" i="88"/>
  <c r="AC103" i="88"/>
  <c r="Y103" i="88"/>
  <c r="U103" i="88"/>
  <c r="Q103" i="88"/>
  <c r="AZ103" i="88"/>
  <c r="AV103" i="88"/>
  <c r="AR103" i="88"/>
  <c r="AN103" i="88"/>
  <c r="AJ103" i="88"/>
  <c r="AF103" i="88"/>
  <c r="AB103" i="88"/>
  <c r="X103" i="88"/>
  <c r="BC103" i="88"/>
  <c r="AY103" i="88"/>
  <c r="AU103" i="88"/>
  <c r="AQ103" i="88"/>
  <c r="AM103" i="88"/>
  <c r="AI103" i="88"/>
  <c r="AE103" i="88"/>
  <c r="AA103" i="88"/>
  <c r="W103" i="88"/>
  <c r="S103" i="88"/>
  <c r="O103" i="88"/>
  <c r="AX103" i="88"/>
  <c r="AH103" i="88"/>
  <c r="T103" i="88"/>
  <c r="AT103" i="88"/>
  <c r="AD103" i="88"/>
  <c r="R103" i="88"/>
  <c r="AP103" i="88"/>
  <c r="Z103" i="88"/>
  <c r="P103" i="88"/>
  <c r="BB102" i="88"/>
  <c r="AX102" i="88"/>
  <c r="AT102" i="88"/>
  <c r="AP102" i="88"/>
  <c r="AL102" i="88"/>
  <c r="AH102" i="88"/>
  <c r="AD102" i="88"/>
  <c r="Z102" i="88"/>
  <c r="V102" i="88"/>
  <c r="R102" i="88"/>
  <c r="AZ102" i="88"/>
  <c r="AV102" i="88"/>
  <c r="AR102" i="88"/>
  <c r="AN102" i="88"/>
  <c r="AJ102" i="88"/>
  <c r="AF102" i="88"/>
  <c r="AB102" i="88"/>
  <c r="X102" i="88"/>
  <c r="T102" i="88"/>
  <c r="P102" i="88"/>
  <c r="BA102" i="88"/>
  <c r="AS102" i="88"/>
  <c r="AK102" i="88"/>
  <c r="AC102" i="88"/>
  <c r="U102" i="88"/>
  <c r="AY102" i="88"/>
  <c r="AQ102" i="88"/>
  <c r="AI102" i="88"/>
  <c r="AA102" i="88"/>
  <c r="S102" i="88"/>
  <c r="AW102" i="88"/>
  <c r="AO102" i="88"/>
  <c r="AG102" i="88"/>
  <c r="Y102" i="88"/>
  <c r="Q102" i="88"/>
  <c r="O94" i="88"/>
  <c r="S94" i="88"/>
  <c r="W94" i="88"/>
  <c r="AA94" i="88"/>
  <c r="AE94" i="88"/>
  <c r="AI94" i="88"/>
  <c r="AM94" i="88"/>
  <c r="AZ94" i="88"/>
  <c r="AA95" i="88"/>
  <c r="AQ95" i="88"/>
  <c r="R96" i="88"/>
  <c r="AH96" i="88"/>
  <c r="AX96" i="88"/>
  <c r="Y97" i="88"/>
  <c r="AO97" i="88"/>
  <c r="P98" i="88"/>
  <c r="AF98" i="88"/>
  <c r="AV98" i="88"/>
  <c r="W99" i="88"/>
  <c r="AM99" i="88"/>
  <c r="Q100" i="88"/>
  <c r="AM100" i="88"/>
  <c r="X101" i="88"/>
  <c r="O102" i="88"/>
  <c r="AU102" i="88"/>
  <c r="BB103" i="88"/>
  <c r="AJ105" i="88"/>
  <c r="R107" i="88"/>
  <c r="BA95" i="87"/>
  <c r="AW95" i="87"/>
  <c r="AS95" i="87"/>
  <c r="AO95" i="87"/>
  <c r="AK95" i="87"/>
  <c r="AG95" i="87"/>
  <c r="AC95" i="87"/>
  <c r="Y95" i="87"/>
  <c r="U95" i="87"/>
  <c r="Q95" i="87"/>
  <c r="AZ95" i="87"/>
  <c r="AV95" i="87"/>
  <c r="AR95" i="87"/>
  <c r="AN95" i="87"/>
  <c r="AJ95" i="87"/>
  <c r="AF95" i="87"/>
  <c r="AB95" i="87"/>
  <c r="X95" i="87"/>
  <c r="T95" i="87"/>
  <c r="P95" i="87"/>
  <c r="BC95" i="87"/>
  <c r="AY95" i="87"/>
  <c r="AU95" i="87"/>
  <c r="AQ95" i="87"/>
  <c r="AM95" i="87"/>
  <c r="AI95" i="87"/>
  <c r="AE95" i="87"/>
  <c r="AA95" i="87"/>
  <c r="W95" i="87"/>
  <c r="S95" i="87"/>
  <c r="O95" i="87"/>
  <c r="BB94" i="87"/>
  <c r="AX94" i="87"/>
  <c r="AT94" i="87"/>
  <c r="AP94" i="87"/>
  <c r="AL94" i="87"/>
  <c r="AH94" i="87"/>
  <c r="AD94" i="87"/>
  <c r="Z94" i="87"/>
  <c r="V94" i="87"/>
  <c r="R94" i="87"/>
  <c r="BA94" i="87"/>
  <c r="AW94" i="87"/>
  <c r="AS94" i="87"/>
  <c r="AO94" i="87"/>
  <c r="AK94" i="87"/>
  <c r="AG94" i="87"/>
  <c r="AC94" i="87"/>
  <c r="Y94" i="87"/>
  <c r="U94" i="87"/>
  <c r="Q94" i="87"/>
  <c r="AZ94" i="87"/>
  <c r="AV94" i="87"/>
  <c r="AR94" i="87"/>
  <c r="AN94" i="87"/>
  <c r="AJ94" i="87"/>
  <c r="AF94" i="87"/>
  <c r="AB94" i="87"/>
  <c r="X94" i="87"/>
  <c r="T94" i="87"/>
  <c r="P94" i="87"/>
  <c r="BC93" i="87"/>
  <c r="AY93" i="87"/>
  <c r="AU93" i="87"/>
  <c r="AQ93" i="87"/>
  <c r="AM93" i="87"/>
  <c r="AI93" i="87"/>
  <c r="AE93" i="87"/>
  <c r="AA93" i="87"/>
  <c r="W93" i="87"/>
  <c r="S93" i="87"/>
  <c r="O93" i="87"/>
  <c r="BB93" i="87"/>
  <c r="AX93" i="87"/>
  <c r="AT93" i="87"/>
  <c r="AP93" i="87"/>
  <c r="AL93" i="87"/>
  <c r="AH93" i="87"/>
  <c r="AD93" i="87"/>
  <c r="Z93" i="87"/>
  <c r="V93" i="87"/>
  <c r="R93" i="87"/>
  <c r="BA93" i="87"/>
  <c r="AW93" i="87"/>
  <c r="AS93" i="87"/>
  <c r="AO93" i="87"/>
  <c r="AK93" i="87"/>
  <c r="AG93" i="87"/>
  <c r="AC93" i="87"/>
  <c r="Y93" i="87"/>
  <c r="U93" i="87"/>
  <c r="Q93" i="87"/>
  <c r="R86" i="87"/>
  <c r="V86" i="87"/>
  <c r="Z86" i="87"/>
  <c r="AD86" i="87"/>
  <c r="AH86" i="87"/>
  <c r="AL86" i="87"/>
  <c r="AP86" i="87"/>
  <c r="AT86" i="87"/>
  <c r="AX86" i="87"/>
  <c r="BB86" i="87"/>
  <c r="Q87" i="87"/>
  <c r="U87" i="87"/>
  <c r="Y87" i="87"/>
  <c r="AC87" i="87"/>
  <c r="AG87" i="87"/>
  <c r="AK87" i="87"/>
  <c r="AO87" i="87"/>
  <c r="AS87" i="87"/>
  <c r="AW87" i="87"/>
  <c r="BA87" i="87"/>
  <c r="P88" i="87"/>
  <c r="T88" i="87"/>
  <c r="X88" i="87"/>
  <c r="AB88" i="87"/>
  <c r="AF88" i="87"/>
  <c r="AJ88" i="87"/>
  <c r="AN88" i="87"/>
  <c r="AR88" i="87"/>
  <c r="AZ88" i="87"/>
  <c r="S89" i="87"/>
  <c r="AA89" i="87"/>
  <c r="AI89" i="87"/>
  <c r="AV89" i="87"/>
  <c r="W90" i="87"/>
  <c r="AM90" i="87"/>
  <c r="BC90" i="87"/>
  <c r="AD91" i="87"/>
  <c r="U92" i="87"/>
  <c r="AK92" i="87"/>
  <c r="BA92" i="87"/>
  <c r="AB93" i="87"/>
  <c r="AR93" i="87"/>
  <c r="S94" i="87"/>
  <c r="AI94" i="87"/>
  <c r="AY94" i="87"/>
  <c r="Z95" i="87"/>
  <c r="AP95" i="87"/>
  <c r="Q96" i="87"/>
  <c r="AG96" i="87"/>
  <c r="AW96" i="87"/>
  <c r="BA91" i="87"/>
  <c r="AW91" i="87"/>
  <c r="AS91" i="87"/>
  <c r="AO91" i="87"/>
  <c r="AK91" i="87"/>
  <c r="AG91" i="87"/>
  <c r="AC91" i="87"/>
  <c r="Y91" i="87"/>
  <c r="U91" i="87"/>
  <c r="Q91" i="87"/>
  <c r="AZ91" i="87"/>
  <c r="AV91" i="87"/>
  <c r="AR91" i="87"/>
  <c r="AN91" i="87"/>
  <c r="AJ91" i="87"/>
  <c r="AF91" i="87"/>
  <c r="AB91" i="87"/>
  <c r="X91" i="87"/>
  <c r="T91" i="87"/>
  <c r="P91" i="87"/>
  <c r="BC91" i="87"/>
  <c r="AY91" i="87"/>
  <c r="AU91" i="87"/>
  <c r="AQ91" i="87"/>
  <c r="AM91" i="87"/>
  <c r="AI91" i="87"/>
  <c r="AE91" i="87"/>
  <c r="AA91" i="87"/>
  <c r="W91" i="87"/>
  <c r="S91" i="87"/>
  <c r="O91" i="87"/>
  <c r="O86" i="87"/>
  <c r="S86" i="87"/>
  <c r="W86" i="87"/>
  <c r="AA86" i="87"/>
  <c r="AE86" i="87"/>
  <c r="AI86" i="87"/>
  <c r="AM86" i="87"/>
  <c r="AQ86" i="87"/>
  <c r="AU86" i="87"/>
  <c r="AY86" i="87"/>
  <c r="BC86" i="87"/>
  <c r="R87" i="87"/>
  <c r="V87" i="87"/>
  <c r="Z87" i="87"/>
  <c r="AD87" i="87"/>
  <c r="AH87" i="87"/>
  <c r="AL87" i="87"/>
  <c r="AP87" i="87"/>
  <c r="AT87" i="87"/>
  <c r="AX87" i="87"/>
  <c r="BB87" i="87"/>
  <c r="Q88" i="87"/>
  <c r="U88" i="87"/>
  <c r="Y88" i="87"/>
  <c r="AC88" i="87"/>
  <c r="AG88" i="87"/>
  <c r="AK88" i="87"/>
  <c r="AO88" i="87"/>
  <c r="AS88" i="87"/>
  <c r="T89" i="87"/>
  <c r="AB89" i="87"/>
  <c r="AJ89" i="87"/>
  <c r="AA90" i="87"/>
  <c r="R91" i="87"/>
  <c r="AH91" i="87"/>
  <c r="AX91" i="87"/>
  <c r="Y92" i="87"/>
  <c r="P93" i="87"/>
  <c r="AF93" i="87"/>
  <c r="AV93" i="87"/>
  <c r="W94" i="87"/>
  <c r="AM94" i="87"/>
  <c r="BC94" i="87"/>
  <c r="AD95" i="87"/>
  <c r="AT95" i="87"/>
  <c r="U96" i="87"/>
  <c r="AK96" i="87"/>
  <c r="AZ96" i="87"/>
  <c r="AV96" i="87"/>
  <c r="AR96" i="87"/>
  <c r="AN96" i="87"/>
  <c r="AJ96" i="87"/>
  <c r="AF96" i="87"/>
  <c r="AB96" i="87"/>
  <c r="X96" i="87"/>
  <c r="T96" i="87"/>
  <c r="P96" i="87"/>
  <c r="BC96" i="87"/>
  <c r="AY96" i="87"/>
  <c r="AU96" i="87"/>
  <c r="AQ96" i="87"/>
  <c r="AM96" i="87"/>
  <c r="AI96" i="87"/>
  <c r="AE96" i="87"/>
  <c r="AA96" i="87"/>
  <c r="W96" i="87"/>
  <c r="S96" i="87"/>
  <c r="O96" i="87"/>
  <c r="BB96" i="87"/>
  <c r="AX96" i="87"/>
  <c r="AT96" i="87"/>
  <c r="AP96" i="87"/>
  <c r="AL96" i="87"/>
  <c r="AH96" i="87"/>
  <c r="AD96" i="87"/>
  <c r="Z96" i="87"/>
  <c r="V96" i="87"/>
  <c r="R96" i="87"/>
  <c r="AZ92" i="87"/>
  <c r="AV92" i="87"/>
  <c r="AR92" i="87"/>
  <c r="AN92" i="87"/>
  <c r="AJ92" i="87"/>
  <c r="AF92" i="87"/>
  <c r="AB92" i="87"/>
  <c r="X92" i="87"/>
  <c r="T92" i="87"/>
  <c r="P92" i="87"/>
  <c r="BC92" i="87"/>
  <c r="AY92" i="87"/>
  <c r="AU92" i="87"/>
  <c r="AQ92" i="87"/>
  <c r="AM92" i="87"/>
  <c r="AI92" i="87"/>
  <c r="AE92" i="87"/>
  <c r="AA92" i="87"/>
  <c r="W92" i="87"/>
  <c r="S92" i="87"/>
  <c r="O92" i="87"/>
  <c r="BB92" i="87"/>
  <c r="AX92" i="87"/>
  <c r="AT92" i="87"/>
  <c r="AP92" i="87"/>
  <c r="AL92" i="87"/>
  <c r="AH92" i="87"/>
  <c r="AD92" i="87"/>
  <c r="Z92" i="87"/>
  <c r="V92" i="87"/>
  <c r="R92" i="87"/>
  <c r="BB90" i="87"/>
  <c r="AX90" i="87"/>
  <c r="AT90" i="87"/>
  <c r="AP90" i="87"/>
  <c r="AL90" i="87"/>
  <c r="AH90" i="87"/>
  <c r="AD90" i="87"/>
  <c r="Z90" i="87"/>
  <c r="V90" i="87"/>
  <c r="R90" i="87"/>
  <c r="BA90" i="87"/>
  <c r="AW90" i="87"/>
  <c r="AS90" i="87"/>
  <c r="AO90" i="87"/>
  <c r="AK90" i="87"/>
  <c r="AG90" i="87"/>
  <c r="AC90" i="87"/>
  <c r="Y90" i="87"/>
  <c r="U90" i="87"/>
  <c r="Q90" i="87"/>
  <c r="AZ90" i="87"/>
  <c r="AV90" i="87"/>
  <c r="AR90" i="87"/>
  <c r="AN90" i="87"/>
  <c r="AJ90" i="87"/>
  <c r="AF90" i="87"/>
  <c r="AB90" i="87"/>
  <c r="X90" i="87"/>
  <c r="T90" i="87"/>
  <c r="P90" i="87"/>
  <c r="BC89" i="87"/>
  <c r="AY89" i="87"/>
  <c r="AU89" i="87"/>
  <c r="AQ89" i="87"/>
  <c r="AM89" i="87"/>
  <c r="BB89" i="87"/>
  <c r="AX89" i="87"/>
  <c r="AT89" i="87"/>
  <c r="AP89" i="87"/>
  <c r="AL89" i="87"/>
  <c r="AH89" i="87"/>
  <c r="AD89" i="87"/>
  <c r="Z89" i="87"/>
  <c r="V89" i="87"/>
  <c r="R89" i="87"/>
  <c r="BA89" i="87"/>
  <c r="AW89" i="87"/>
  <c r="AS89" i="87"/>
  <c r="AO89" i="87"/>
  <c r="AK89" i="87"/>
  <c r="AG89" i="87"/>
  <c r="AC89" i="87"/>
  <c r="Y89" i="87"/>
  <c r="U89" i="87"/>
  <c r="Q89" i="87"/>
  <c r="BC88" i="87"/>
  <c r="AY88" i="87"/>
  <c r="AU88" i="87"/>
  <c r="BB88" i="87"/>
  <c r="AX88" i="87"/>
  <c r="AT88" i="87"/>
  <c r="P86" i="87"/>
  <c r="T86" i="87"/>
  <c r="X86" i="87"/>
  <c r="AB86" i="87"/>
  <c r="AF86" i="87"/>
  <c r="AJ86" i="87"/>
  <c r="AN86" i="87"/>
  <c r="AR86" i="87"/>
  <c r="AV86" i="87"/>
  <c r="O87" i="87"/>
  <c r="S87" i="87"/>
  <c r="W87" i="87"/>
  <c r="AA87" i="87"/>
  <c r="AE87" i="87"/>
  <c r="AI87" i="87"/>
  <c r="AM87" i="87"/>
  <c r="AQ87" i="87"/>
  <c r="AU87" i="87"/>
  <c r="AY87" i="87"/>
  <c r="R88" i="87"/>
  <c r="V88" i="87"/>
  <c r="Z88" i="87"/>
  <c r="AD88" i="87"/>
  <c r="AH88" i="87"/>
  <c r="AL88" i="87"/>
  <c r="AP88" i="87"/>
  <c r="AV88" i="87"/>
  <c r="O89" i="87"/>
  <c r="W89" i="87"/>
  <c r="AE89" i="87"/>
  <c r="AN89" i="87"/>
  <c r="O90" i="87"/>
  <c r="AE90" i="87"/>
  <c r="AU90" i="87"/>
  <c r="V91" i="87"/>
  <c r="AL91" i="87"/>
  <c r="BB91" i="87"/>
  <c r="AC92" i="87"/>
  <c r="AS92" i="87"/>
  <c r="T93" i="87"/>
  <c r="AJ93" i="87"/>
  <c r="AZ93" i="87"/>
  <c r="AA94" i="87"/>
  <c r="AQ94" i="87"/>
  <c r="R95" i="87"/>
  <c r="AH95" i="87"/>
  <c r="AX95" i="87"/>
  <c r="Y96" i="87"/>
  <c r="AO96" i="87"/>
  <c r="L112" i="86"/>
  <c r="H112" i="86"/>
  <c r="F112" i="86"/>
  <c r="AZ96" i="86"/>
  <c r="AV96" i="86"/>
  <c r="AR96" i="86"/>
  <c r="AN96" i="86"/>
  <c r="AJ96" i="86"/>
  <c r="AF96" i="86"/>
  <c r="AB96" i="86"/>
  <c r="X96" i="86"/>
  <c r="T96" i="86"/>
  <c r="P96" i="86"/>
  <c r="BC96" i="86"/>
  <c r="AY96" i="86"/>
  <c r="AU96" i="86"/>
  <c r="AQ96" i="86"/>
  <c r="AM96" i="86"/>
  <c r="AI96" i="86"/>
  <c r="AE96" i="86"/>
  <c r="AA96" i="86"/>
  <c r="W96" i="86"/>
  <c r="S96" i="86"/>
  <c r="O96" i="86"/>
  <c r="BB96" i="86"/>
  <c r="AX96" i="86"/>
  <c r="AT96" i="86"/>
  <c r="AP96" i="86"/>
  <c r="AL96" i="86"/>
  <c r="AH96" i="86"/>
  <c r="AD96" i="86"/>
  <c r="Z96" i="86"/>
  <c r="V96" i="86"/>
  <c r="R96" i="86"/>
  <c r="AO96" i="86"/>
  <c r="Y96" i="86"/>
  <c r="BA96" i="86"/>
  <c r="AK96" i="86"/>
  <c r="U96" i="86"/>
  <c r="AW96" i="86"/>
  <c r="AG96" i="86"/>
  <c r="Q96" i="86"/>
  <c r="BA95" i="86"/>
  <c r="AW95" i="86"/>
  <c r="AS95" i="86"/>
  <c r="AO95" i="86"/>
  <c r="AK95" i="86"/>
  <c r="AG95" i="86"/>
  <c r="AC95" i="86"/>
  <c r="Y95" i="86"/>
  <c r="U95" i="86"/>
  <c r="Q95" i="86"/>
  <c r="AZ95" i="86"/>
  <c r="AV95" i="86"/>
  <c r="AR95" i="86"/>
  <c r="AN95" i="86"/>
  <c r="AJ95" i="86"/>
  <c r="AF95" i="86"/>
  <c r="AB95" i="86"/>
  <c r="X95" i="86"/>
  <c r="T95" i="86"/>
  <c r="P95" i="86"/>
  <c r="BC95" i="86"/>
  <c r="AY95" i="86"/>
  <c r="AU95" i="86"/>
  <c r="AQ95" i="86"/>
  <c r="AM95" i="86"/>
  <c r="AI95" i="86"/>
  <c r="AE95" i="86"/>
  <c r="AA95" i="86"/>
  <c r="W95" i="86"/>
  <c r="S95" i="86"/>
  <c r="O95" i="86"/>
  <c r="AX95" i="86"/>
  <c r="AH95" i="86"/>
  <c r="R95" i="86"/>
  <c r="AT95" i="86"/>
  <c r="AD95" i="86"/>
  <c r="AP95" i="86"/>
  <c r="Z95" i="86"/>
  <c r="BC94" i="86"/>
  <c r="AY94" i="86"/>
  <c r="AU94" i="86"/>
  <c r="AQ94" i="86"/>
  <c r="AM94" i="86"/>
  <c r="AI94" i="86"/>
  <c r="AE94" i="86"/>
  <c r="AA94" i="86"/>
  <c r="W94" i="86"/>
  <c r="S94" i="86"/>
  <c r="O94" i="86"/>
  <c r="BB94" i="86"/>
  <c r="AX94" i="86"/>
  <c r="AT94" i="86"/>
  <c r="AP94" i="86"/>
  <c r="AL94" i="86"/>
  <c r="AH94" i="86"/>
  <c r="AD94" i="86"/>
  <c r="Z94" i="86"/>
  <c r="V94" i="86"/>
  <c r="R94" i="86"/>
  <c r="BA94" i="86"/>
  <c r="AW94" i="86"/>
  <c r="AS94" i="86"/>
  <c r="AO94" i="86"/>
  <c r="AK94" i="86"/>
  <c r="AG94" i="86"/>
  <c r="AC94" i="86"/>
  <c r="Y94" i="86"/>
  <c r="U94" i="86"/>
  <c r="Q94" i="86"/>
  <c r="AR94" i="86"/>
  <c r="AB94" i="86"/>
  <c r="AN94" i="86"/>
  <c r="X94" i="86"/>
  <c r="AZ94" i="86"/>
  <c r="AJ94" i="86"/>
  <c r="T94" i="86"/>
  <c r="AZ93" i="86"/>
  <c r="AV93" i="86"/>
  <c r="AR93" i="86"/>
  <c r="AN93" i="86"/>
  <c r="AJ93" i="86"/>
  <c r="AF93" i="86"/>
  <c r="AB93" i="86"/>
  <c r="X93" i="86"/>
  <c r="T93" i="86"/>
  <c r="P93" i="86"/>
  <c r="BC93" i="86"/>
  <c r="AY93" i="86"/>
  <c r="AU93" i="86"/>
  <c r="AQ93" i="86"/>
  <c r="AM93" i="86"/>
  <c r="AI93" i="86"/>
  <c r="AE93" i="86"/>
  <c r="AA93" i="86"/>
  <c r="W93" i="86"/>
  <c r="S93" i="86"/>
  <c r="O93" i="86"/>
  <c r="BB93" i="86"/>
  <c r="AX93" i="86"/>
  <c r="AT93" i="86"/>
  <c r="AP93" i="86"/>
  <c r="AL93" i="86"/>
  <c r="AH93" i="86"/>
  <c r="AD93" i="86"/>
  <c r="Z93" i="86"/>
  <c r="V93" i="86"/>
  <c r="R93" i="86"/>
  <c r="BA93" i="86"/>
  <c r="AK93" i="86"/>
  <c r="U93" i="86"/>
  <c r="AW93" i="86"/>
  <c r="AG93" i="86"/>
  <c r="Q93" i="86"/>
  <c r="AS93" i="86"/>
  <c r="AC93" i="86"/>
  <c r="BB92" i="86"/>
  <c r="AX92" i="86"/>
  <c r="AT92" i="86"/>
  <c r="AP92" i="86"/>
  <c r="AL92" i="86"/>
  <c r="AH92" i="86"/>
  <c r="AD92" i="86"/>
  <c r="Z92" i="86"/>
  <c r="V92" i="86"/>
  <c r="R92" i="86"/>
  <c r="BA92" i="86"/>
  <c r="AW92" i="86"/>
  <c r="AS92" i="86"/>
  <c r="AO92" i="86"/>
  <c r="AK92" i="86"/>
  <c r="AG92" i="86"/>
  <c r="AC92" i="86"/>
  <c r="Y92" i="86"/>
  <c r="U92" i="86"/>
  <c r="Q92" i="86"/>
  <c r="AZ92" i="86"/>
  <c r="AV92" i="86"/>
  <c r="AR92" i="86"/>
  <c r="AN92" i="86"/>
  <c r="AJ92" i="86"/>
  <c r="AF92" i="86"/>
  <c r="AB92" i="86"/>
  <c r="X92" i="86"/>
  <c r="T92" i="86"/>
  <c r="P92" i="86"/>
  <c r="AU92" i="86"/>
  <c r="AE92" i="86"/>
  <c r="O92" i="86"/>
  <c r="AQ92" i="86"/>
  <c r="AA92" i="86"/>
  <c r="BC92" i="86"/>
  <c r="AM92" i="86"/>
  <c r="W92" i="86"/>
  <c r="BC91" i="86"/>
  <c r="AY91" i="86"/>
  <c r="AU91" i="86"/>
  <c r="AQ91" i="86"/>
  <c r="AM91" i="86"/>
  <c r="AI91" i="86"/>
  <c r="AE91" i="86"/>
  <c r="AA91" i="86"/>
  <c r="W91" i="86"/>
  <c r="S91" i="86"/>
  <c r="O91" i="86"/>
  <c r="BB91" i="86"/>
  <c r="AX91" i="86"/>
  <c r="AT91" i="86"/>
  <c r="AP91" i="86"/>
  <c r="AL91" i="86"/>
  <c r="AH91" i="86"/>
  <c r="AD91" i="86"/>
  <c r="Z91" i="86"/>
  <c r="V91" i="86"/>
  <c r="R91" i="86"/>
  <c r="BA91" i="86"/>
  <c r="AW91" i="86"/>
  <c r="AS91" i="86"/>
  <c r="AO91" i="86"/>
  <c r="AK91" i="86"/>
  <c r="AG91" i="86"/>
  <c r="AC91" i="86"/>
  <c r="Y91" i="86"/>
  <c r="U91" i="86"/>
  <c r="Q91" i="86"/>
  <c r="AN91" i="86"/>
  <c r="X91" i="86"/>
  <c r="AZ91" i="86"/>
  <c r="AJ91" i="86"/>
  <c r="T91" i="86"/>
  <c r="AV91" i="86"/>
  <c r="AF91" i="86"/>
  <c r="P91" i="86"/>
  <c r="BA90" i="86"/>
  <c r="AW90" i="86"/>
  <c r="AS90" i="86"/>
  <c r="AO90" i="86"/>
  <c r="AK90" i="86"/>
  <c r="AG90" i="86"/>
  <c r="AC90" i="86"/>
  <c r="Y90" i="86"/>
  <c r="U90" i="86"/>
  <c r="Q90" i="86"/>
  <c r="AZ90" i="86"/>
  <c r="AV90" i="86"/>
  <c r="AR90" i="86"/>
  <c r="AN90" i="86"/>
  <c r="AJ90" i="86"/>
  <c r="AF90" i="86"/>
  <c r="AB90" i="86"/>
  <c r="X90" i="86"/>
  <c r="T90" i="86"/>
  <c r="P90" i="86"/>
  <c r="BC90" i="86"/>
  <c r="AY90" i="86"/>
  <c r="AU90" i="86"/>
  <c r="AQ90" i="86"/>
  <c r="AM90" i="86"/>
  <c r="AI90" i="86"/>
  <c r="AE90" i="86"/>
  <c r="AA90" i="86"/>
  <c r="W90" i="86"/>
  <c r="S90" i="86"/>
  <c r="O90" i="86"/>
  <c r="AX90" i="86"/>
  <c r="AH90" i="86"/>
  <c r="R90" i="86"/>
  <c r="AT90" i="86"/>
  <c r="AD90" i="86"/>
  <c r="AP90" i="86"/>
  <c r="Z90" i="86"/>
  <c r="BB89" i="86"/>
  <c r="AX89" i="86"/>
  <c r="AT89" i="86"/>
  <c r="AP89" i="86"/>
  <c r="AL89" i="86"/>
  <c r="AH89" i="86"/>
  <c r="AD89" i="86"/>
  <c r="Z89" i="86"/>
  <c r="V89" i="86"/>
  <c r="R89" i="86"/>
  <c r="BA89" i="86"/>
  <c r="AW89" i="86"/>
  <c r="AS89" i="86"/>
  <c r="AO89" i="86"/>
  <c r="AK89" i="86"/>
  <c r="AG89" i="86"/>
  <c r="AC89" i="86"/>
  <c r="Y89" i="86"/>
  <c r="U89" i="86"/>
  <c r="Q89" i="86"/>
  <c r="AZ89" i="86"/>
  <c r="AV89" i="86"/>
  <c r="AR89" i="86"/>
  <c r="AN89" i="86"/>
  <c r="AJ89" i="86"/>
  <c r="AQ89" i="86"/>
  <c r="AE89" i="86"/>
  <c r="W89" i="86"/>
  <c r="O89" i="86"/>
  <c r="BC89" i="86"/>
  <c r="AM89" i="86"/>
  <c r="AB89" i="86"/>
  <c r="T89" i="86"/>
  <c r="AY89" i="86"/>
  <c r="AI89" i="86"/>
  <c r="AA89" i="86"/>
  <c r="S89" i="86"/>
  <c r="AZ88" i="86"/>
  <c r="AV88" i="86"/>
  <c r="BC88" i="86"/>
  <c r="AY88" i="86"/>
  <c r="AW88" i="86"/>
  <c r="AR88" i="86"/>
  <c r="AN88" i="86"/>
  <c r="AJ88" i="86"/>
  <c r="AF88" i="86"/>
  <c r="AB88" i="86"/>
  <c r="X88" i="86"/>
  <c r="T88" i="86"/>
  <c r="P88" i="86"/>
  <c r="BB88" i="86"/>
  <c r="AU88" i="86"/>
  <c r="AQ88" i="86"/>
  <c r="AM88" i="86"/>
  <c r="AI88" i="86"/>
  <c r="AE88" i="86"/>
  <c r="AA88" i="86"/>
  <c r="W88" i="86"/>
  <c r="S88" i="86"/>
  <c r="O88" i="86"/>
  <c r="BA88" i="86"/>
  <c r="AT88" i="86"/>
  <c r="AP88" i="86"/>
  <c r="AL88" i="86"/>
  <c r="AH88" i="86"/>
  <c r="AD88" i="86"/>
  <c r="Z88" i="86"/>
  <c r="V88" i="86"/>
  <c r="R88" i="86"/>
  <c r="BA87" i="86"/>
  <c r="AW87" i="86"/>
  <c r="AS87" i="86"/>
  <c r="AO87" i="86"/>
  <c r="AK87" i="86"/>
  <c r="AG87" i="86"/>
  <c r="AC87" i="86"/>
  <c r="Y87" i="86"/>
  <c r="U87" i="86"/>
  <c r="Q87" i="86"/>
  <c r="AZ87" i="86"/>
  <c r="AV87" i="86"/>
  <c r="AR87" i="86"/>
  <c r="AN87" i="86"/>
  <c r="AJ87" i="86"/>
  <c r="AF87" i="86"/>
  <c r="AB87" i="86"/>
  <c r="X87" i="86"/>
  <c r="T87" i="86"/>
  <c r="P87" i="86"/>
  <c r="BC87" i="86"/>
  <c r="AY87" i="86"/>
  <c r="BC86" i="86"/>
  <c r="AY86" i="86"/>
  <c r="AU86" i="86"/>
  <c r="AQ86" i="86"/>
  <c r="AM86" i="86"/>
  <c r="AI86" i="86"/>
  <c r="AE86" i="86"/>
  <c r="AA86" i="86"/>
  <c r="W86" i="86"/>
  <c r="S86" i="86"/>
  <c r="O86" i="86"/>
  <c r="BB86" i="86"/>
  <c r="AX86" i="86"/>
  <c r="AT86" i="86"/>
  <c r="AP86" i="86"/>
  <c r="AL86" i="86"/>
  <c r="AH86" i="86"/>
  <c r="AD86" i="86"/>
  <c r="Z86" i="86"/>
  <c r="V86" i="86"/>
  <c r="R86" i="86"/>
  <c r="Q86" i="86"/>
  <c r="Y86" i="86"/>
  <c r="AG86" i="86"/>
  <c r="AO86" i="86"/>
  <c r="AW86" i="86"/>
  <c r="O87" i="86"/>
  <c r="W87" i="86"/>
  <c r="AE87" i="86"/>
  <c r="AM87" i="86"/>
  <c r="AU87" i="86"/>
  <c r="U88" i="86"/>
  <c r="AK88" i="86"/>
  <c r="P89" i="86"/>
  <c r="V90" i="86"/>
  <c r="AR91" i="86"/>
  <c r="Y93" i="86"/>
  <c r="AV94" i="86"/>
  <c r="AC96" i="86"/>
  <c r="T86" i="86"/>
  <c r="AB86" i="86"/>
  <c r="AJ86" i="86"/>
  <c r="AR86" i="86"/>
  <c r="AZ86" i="86"/>
  <c r="R87" i="86"/>
  <c r="Z87" i="86"/>
  <c r="AH87" i="86"/>
  <c r="AP87" i="86"/>
  <c r="AX87" i="86"/>
  <c r="Y88" i="86"/>
  <c r="AO88" i="86"/>
  <c r="X89" i="86"/>
  <c r="AL90" i="86"/>
  <c r="S92" i="86"/>
  <c r="AO93" i="86"/>
  <c r="V95" i="86"/>
  <c r="AS96" i="86"/>
  <c r="O18" i="92"/>
  <c r="AI18" i="92"/>
  <c r="E18" i="92"/>
  <c r="Y18" i="92"/>
  <c r="E18" i="91"/>
  <c r="Y18" i="91"/>
  <c r="BA92" i="83"/>
  <c r="AW92" i="83"/>
  <c r="AS92" i="83"/>
  <c r="AO92" i="83"/>
  <c r="AK92" i="83"/>
  <c r="AG92" i="83"/>
  <c r="AC92" i="83"/>
  <c r="Y92" i="83"/>
  <c r="U92" i="83"/>
  <c r="Q92" i="83"/>
  <c r="AZ92" i="83"/>
  <c r="AV92" i="83"/>
  <c r="AR92" i="83"/>
  <c r="AN92" i="83"/>
  <c r="AJ92" i="83"/>
  <c r="AF92" i="83"/>
  <c r="AB92" i="83"/>
  <c r="X92" i="83"/>
  <c r="T92" i="83"/>
  <c r="P92" i="83"/>
  <c r="BC92" i="83"/>
  <c r="AY92" i="83"/>
  <c r="AU92" i="83"/>
  <c r="AQ92" i="83"/>
  <c r="AM92" i="83"/>
  <c r="AI92" i="83"/>
  <c r="AE92" i="83"/>
  <c r="AA92" i="83"/>
  <c r="W92" i="83"/>
  <c r="S92" i="83"/>
  <c r="O92" i="83"/>
  <c r="BB91" i="83"/>
  <c r="AX91" i="83"/>
  <c r="AT91" i="83"/>
  <c r="AP91" i="83"/>
  <c r="AL91" i="83"/>
  <c r="AH91" i="83"/>
  <c r="AD91" i="83"/>
  <c r="Z91" i="83"/>
  <c r="V91" i="83"/>
  <c r="R91" i="83"/>
  <c r="BA91" i="83"/>
  <c r="AW91" i="83"/>
  <c r="AS91" i="83"/>
  <c r="AO91" i="83"/>
  <c r="AK91" i="83"/>
  <c r="AG91" i="83"/>
  <c r="AC91" i="83"/>
  <c r="Y91" i="83"/>
  <c r="AZ91" i="83"/>
  <c r="AV91" i="83"/>
  <c r="AR91" i="83"/>
  <c r="AN91" i="83"/>
  <c r="AJ91" i="83"/>
  <c r="AF91" i="83"/>
  <c r="AB91" i="83"/>
  <c r="X91" i="83"/>
  <c r="T91" i="83"/>
  <c r="P91" i="83"/>
  <c r="AZ90" i="83"/>
  <c r="AV90" i="83"/>
  <c r="AR90" i="83"/>
  <c r="AN90" i="83"/>
  <c r="AJ90" i="83"/>
  <c r="AF90" i="83"/>
  <c r="AB90" i="83"/>
  <c r="X90" i="83"/>
  <c r="T90" i="83"/>
  <c r="P90" i="83"/>
  <c r="BB90" i="83"/>
  <c r="AX90" i="83"/>
  <c r="AT90" i="83"/>
  <c r="AP90" i="83"/>
  <c r="AL90" i="83"/>
  <c r="AH90" i="83"/>
  <c r="AD90" i="83"/>
  <c r="Z90" i="83"/>
  <c r="V90" i="83"/>
  <c r="R90" i="83"/>
  <c r="BA89" i="83"/>
  <c r="AW89" i="83"/>
  <c r="AS89" i="83"/>
  <c r="AO89" i="83"/>
  <c r="AK89" i="83"/>
  <c r="AG89" i="83"/>
  <c r="AC89" i="83"/>
  <c r="Y89" i="83"/>
  <c r="BC89" i="83"/>
  <c r="AY89" i="83"/>
  <c r="AU89" i="83"/>
  <c r="AQ89" i="83"/>
  <c r="AM89" i="83"/>
  <c r="AI89" i="83"/>
  <c r="AE89" i="83"/>
  <c r="AA89" i="83"/>
  <c r="W89" i="83"/>
  <c r="P86" i="83"/>
  <c r="T86" i="83"/>
  <c r="X86" i="83"/>
  <c r="AB86" i="83"/>
  <c r="AF86" i="83"/>
  <c r="AJ86" i="83"/>
  <c r="AN86" i="83"/>
  <c r="AR86" i="83"/>
  <c r="AV86" i="83"/>
  <c r="AZ86" i="83"/>
  <c r="O87" i="83"/>
  <c r="S87" i="83"/>
  <c r="W87" i="83"/>
  <c r="AA87" i="83"/>
  <c r="AE87" i="83"/>
  <c r="AI87" i="83"/>
  <c r="AM87" i="83"/>
  <c r="AQ87" i="83"/>
  <c r="AU87" i="83"/>
  <c r="AY87" i="83"/>
  <c r="BC87" i="83"/>
  <c r="R88" i="83"/>
  <c r="V88" i="83"/>
  <c r="Z88" i="83"/>
  <c r="AE88" i="83"/>
  <c r="AJ88" i="83"/>
  <c r="AR88" i="83"/>
  <c r="Z89" i="83"/>
  <c r="AH89" i="83"/>
  <c r="AP89" i="83"/>
  <c r="AX89" i="83"/>
  <c r="Q90" i="83"/>
  <c r="Y90" i="83"/>
  <c r="AG90" i="83"/>
  <c r="AO90" i="83"/>
  <c r="AW90" i="83"/>
  <c r="O91" i="83"/>
  <c r="W91" i="83"/>
  <c r="AM91" i="83"/>
  <c r="BC91" i="83"/>
  <c r="AD92" i="83"/>
  <c r="AT92" i="83"/>
  <c r="Z93" i="83"/>
  <c r="Q94" i="83"/>
  <c r="AG94" i="83"/>
  <c r="AB95" i="83"/>
  <c r="V96" i="83"/>
  <c r="AL96" i="83"/>
  <c r="BA96" i="83"/>
  <c r="AW96" i="83"/>
  <c r="AS96" i="83"/>
  <c r="AO96" i="83"/>
  <c r="AK96" i="83"/>
  <c r="AG96" i="83"/>
  <c r="AC96" i="83"/>
  <c r="Y96" i="83"/>
  <c r="U96" i="83"/>
  <c r="AZ96" i="83"/>
  <c r="AV96" i="83"/>
  <c r="AR96" i="83"/>
  <c r="AN96" i="83"/>
  <c r="AJ96" i="83"/>
  <c r="AF96" i="83"/>
  <c r="AB96" i="83"/>
  <c r="X96" i="83"/>
  <c r="T96" i="83"/>
  <c r="BC96" i="83"/>
  <c r="AY96" i="83"/>
  <c r="AU96" i="83"/>
  <c r="AQ96" i="83"/>
  <c r="AM96" i="83"/>
  <c r="AI96" i="83"/>
  <c r="AE96" i="83"/>
  <c r="AA96" i="83"/>
  <c r="W96" i="83"/>
  <c r="S96" i="83"/>
  <c r="BC95" i="83"/>
  <c r="AY95" i="83"/>
  <c r="AU95" i="83"/>
  <c r="AQ95" i="83"/>
  <c r="AM95" i="83"/>
  <c r="AI95" i="83"/>
  <c r="AE95" i="83"/>
  <c r="AA95" i="83"/>
  <c r="W95" i="83"/>
  <c r="S95" i="83"/>
  <c r="BB95" i="83"/>
  <c r="AX95" i="83"/>
  <c r="AT95" i="83"/>
  <c r="AP95" i="83"/>
  <c r="AL95" i="83"/>
  <c r="AH95" i="83"/>
  <c r="AD95" i="83"/>
  <c r="Z95" i="83"/>
  <c r="V95" i="83"/>
  <c r="BA95" i="83"/>
  <c r="AW95" i="83"/>
  <c r="AS95" i="83"/>
  <c r="AO95" i="83"/>
  <c r="AK95" i="83"/>
  <c r="AG95" i="83"/>
  <c r="AC95" i="83"/>
  <c r="Y95" i="83"/>
  <c r="U95" i="83"/>
  <c r="AZ94" i="83"/>
  <c r="AV94" i="83"/>
  <c r="AR94" i="83"/>
  <c r="AN94" i="83"/>
  <c r="AJ94" i="83"/>
  <c r="AF94" i="83"/>
  <c r="AB94" i="83"/>
  <c r="X94" i="83"/>
  <c r="T94" i="83"/>
  <c r="P94" i="83"/>
  <c r="BC94" i="83"/>
  <c r="AY94" i="83"/>
  <c r="AU94" i="83"/>
  <c r="AQ94" i="83"/>
  <c r="AM94" i="83"/>
  <c r="AI94" i="83"/>
  <c r="AE94" i="83"/>
  <c r="AA94" i="83"/>
  <c r="W94" i="83"/>
  <c r="S94" i="83"/>
  <c r="BB94" i="83"/>
  <c r="AX94" i="83"/>
  <c r="AT94" i="83"/>
  <c r="AP94" i="83"/>
  <c r="AL94" i="83"/>
  <c r="AH94" i="83"/>
  <c r="AD94" i="83"/>
  <c r="Z94" i="83"/>
  <c r="V94" i="83"/>
  <c r="R94" i="83"/>
  <c r="BA93" i="83"/>
  <c r="AW93" i="83"/>
  <c r="AS93" i="83"/>
  <c r="AO93" i="83"/>
  <c r="AK93" i="83"/>
  <c r="AG93" i="83"/>
  <c r="AC93" i="83"/>
  <c r="Y93" i="83"/>
  <c r="U93" i="83"/>
  <c r="AZ93" i="83"/>
  <c r="AV93" i="83"/>
  <c r="AR93" i="83"/>
  <c r="AN93" i="83"/>
  <c r="AJ93" i="83"/>
  <c r="AF93" i="83"/>
  <c r="AB93" i="83"/>
  <c r="X93" i="83"/>
  <c r="T93" i="83"/>
  <c r="BC93" i="83"/>
  <c r="AY93" i="83"/>
  <c r="AU93" i="83"/>
  <c r="AQ93" i="83"/>
  <c r="AM93" i="83"/>
  <c r="AI93" i="83"/>
  <c r="AE93" i="83"/>
  <c r="AA93" i="83"/>
  <c r="W93" i="83"/>
  <c r="BC88" i="83"/>
  <c r="AY88" i="83"/>
  <c r="AU88" i="83"/>
  <c r="AQ88" i="83"/>
  <c r="AM88" i="83"/>
  <c r="BA88" i="83"/>
  <c r="AW88" i="83"/>
  <c r="AS88" i="83"/>
  <c r="AO88" i="83"/>
  <c r="AK88" i="83"/>
  <c r="AG88" i="83"/>
  <c r="AC88" i="83"/>
  <c r="Q86" i="83"/>
  <c r="U86" i="83"/>
  <c r="Y86" i="83"/>
  <c r="AC86" i="83"/>
  <c r="AG86" i="83"/>
  <c r="AK86" i="83"/>
  <c r="AO86" i="83"/>
  <c r="AS86" i="83"/>
  <c r="AW86" i="83"/>
  <c r="BA86" i="83"/>
  <c r="P87" i="83"/>
  <c r="T87" i="83"/>
  <c r="X87" i="83"/>
  <c r="AB87" i="83"/>
  <c r="AF87" i="83"/>
  <c r="AJ87" i="83"/>
  <c r="AN87" i="83"/>
  <c r="AR87" i="83"/>
  <c r="AV87" i="83"/>
  <c r="AZ87" i="83"/>
  <c r="O88" i="83"/>
  <c r="S88" i="83"/>
  <c r="W88" i="83"/>
  <c r="AA88" i="83"/>
  <c r="AF88" i="83"/>
  <c r="AL88" i="83"/>
  <c r="AT88" i="83"/>
  <c r="BB88" i="83"/>
  <c r="AB89" i="83"/>
  <c r="AJ89" i="83"/>
  <c r="AR89" i="83"/>
  <c r="AZ89" i="83"/>
  <c r="S90" i="83"/>
  <c r="AA90" i="83"/>
  <c r="AI90" i="83"/>
  <c r="AQ90" i="83"/>
  <c r="AY90" i="83"/>
  <c r="Q91" i="83"/>
  <c r="AA91" i="83"/>
  <c r="AQ91" i="83"/>
  <c r="R92" i="83"/>
  <c r="AH92" i="83"/>
  <c r="AX92" i="83"/>
  <c r="AD93" i="83"/>
  <c r="AT93" i="83"/>
  <c r="U94" i="83"/>
  <c r="AK94" i="83"/>
  <c r="BA94" i="83"/>
  <c r="AF95" i="83"/>
  <c r="AV95" i="83"/>
  <c r="Z96" i="83"/>
  <c r="AP96" i="83"/>
  <c r="R86" i="83"/>
  <c r="V86" i="83"/>
  <c r="Z86" i="83"/>
  <c r="AD86" i="83"/>
  <c r="AH86" i="83"/>
  <c r="AL86" i="83"/>
  <c r="AP86" i="83"/>
  <c r="AT86" i="83"/>
  <c r="AX86" i="83"/>
  <c r="Q87" i="83"/>
  <c r="U87" i="83"/>
  <c r="Y87" i="83"/>
  <c r="AC87" i="83"/>
  <c r="AG87" i="83"/>
  <c r="AK87" i="83"/>
  <c r="AO87" i="83"/>
  <c r="AS87" i="83"/>
  <c r="AW87" i="83"/>
  <c r="P88" i="83"/>
  <c r="T88" i="83"/>
  <c r="X88" i="83"/>
  <c r="AB88" i="83"/>
  <c r="AH88" i="83"/>
  <c r="AN88" i="83"/>
  <c r="AV88" i="83"/>
  <c r="AD89" i="83"/>
  <c r="AL89" i="83"/>
  <c r="AT89" i="83"/>
  <c r="BB89" i="83"/>
  <c r="U90" i="83"/>
  <c r="AC90" i="83"/>
  <c r="AK90" i="83"/>
  <c r="AS90" i="83"/>
  <c r="BA90" i="83"/>
  <c r="S91" i="83"/>
  <c r="AE91" i="83"/>
  <c r="AU91" i="83"/>
  <c r="V92" i="83"/>
  <c r="AL92" i="83"/>
  <c r="BB92" i="83"/>
  <c r="AH93" i="83"/>
  <c r="AX93" i="83"/>
  <c r="Y94" i="83"/>
  <c r="AO94" i="83"/>
  <c r="T95" i="83"/>
  <c r="AJ95" i="83"/>
  <c r="AZ95" i="83"/>
  <c r="AD96" i="83"/>
  <c r="AT96" i="83"/>
  <c r="M125" i="82"/>
  <c r="F125" i="82"/>
  <c r="J125" i="82"/>
  <c r="G125" i="82"/>
  <c r="O112" i="86"/>
  <c r="D25" i="3"/>
  <c r="C25" i="3"/>
  <c r="C24" i="3"/>
  <c r="C23" i="3"/>
  <c r="C18" i="3"/>
  <c r="C17" i="3"/>
  <c r="C16" i="3"/>
  <c r="C15" i="3"/>
  <c r="C14" i="3"/>
  <c r="C13" i="3"/>
  <c r="R6" i="42"/>
  <c r="N6" i="42"/>
  <c r="D6" i="42"/>
  <c r="Q6" i="36"/>
  <c r="D6" i="36"/>
  <c r="J8" i="49"/>
  <c r="D8" i="49"/>
  <c r="R8" i="49"/>
  <c r="L8" i="49"/>
  <c r="K6" i="49"/>
  <c r="Q6" i="14"/>
  <c r="J6" i="14"/>
  <c r="D6" i="14"/>
  <c r="R6" i="14"/>
  <c r="N6" i="14"/>
  <c r="P89" i="66"/>
  <c r="Q89" i="66"/>
  <c r="R89" i="66"/>
  <c r="S89" i="66"/>
  <c r="T89" i="66"/>
  <c r="U89" i="66"/>
  <c r="V89" i="66"/>
  <c r="W89" i="66"/>
  <c r="X89" i="66"/>
  <c r="Y89" i="66"/>
  <c r="Z89" i="66"/>
  <c r="AA89" i="66"/>
  <c r="AB89" i="66"/>
  <c r="AC89" i="66"/>
  <c r="AD89" i="66"/>
  <c r="AE89" i="66"/>
  <c r="AF89" i="66"/>
  <c r="AG89" i="66"/>
  <c r="AH89" i="66"/>
  <c r="AI89" i="66"/>
  <c r="AJ89" i="66"/>
  <c r="AK89" i="66"/>
  <c r="AL89" i="66"/>
  <c r="AM89" i="66"/>
  <c r="AN89" i="66"/>
  <c r="AO89" i="66"/>
  <c r="AP89" i="66"/>
  <c r="AQ89" i="66"/>
  <c r="AR89" i="66"/>
  <c r="AS89" i="66"/>
  <c r="AT89" i="66"/>
  <c r="AU89" i="66"/>
  <c r="AV89" i="66"/>
  <c r="AW89" i="66"/>
  <c r="AX89" i="66"/>
  <c r="AY89" i="66"/>
  <c r="AZ89" i="66"/>
  <c r="BA89" i="66"/>
  <c r="BB89" i="66"/>
  <c r="BC89" i="66"/>
  <c r="P90" i="66"/>
  <c r="Q90" i="66"/>
  <c r="R90" i="66"/>
  <c r="S90" i="66"/>
  <c r="T90" i="66"/>
  <c r="U90" i="66"/>
  <c r="V90" i="66"/>
  <c r="W90" i="66"/>
  <c r="X90" i="66"/>
  <c r="Y90" i="66"/>
  <c r="Z90" i="66"/>
  <c r="AA90" i="66"/>
  <c r="AB90" i="66"/>
  <c r="AC90" i="66"/>
  <c r="AD90" i="66"/>
  <c r="AE90" i="66"/>
  <c r="AF90" i="66"/>
  <c r="AG90" i="66"/>
  <c r="AH90" i="66"/>
  <c r="AI90" i="66"/>
  <c r="AJ90" i="66"/>
  <c r="AK90" i="66"/>
  <c r="AL90" i="66"/>
  <c r="AM90" i="66"/>
  <c r="AN90" i="66"/>
  <c r="AO90" i="66"/>
  <c r="AP90" i="66"/>
  <c r="AQ90" i="66"/>
  <c r="AR90" i="66"/>
  <c r="AS90" i="66"/>
  <c r="AT90" i="66"/>
  <c r="AU90" i="66"/>
  <c r="AV90" i="66"/>
  <c r="AW90" i="66"/>
  <c r="AX90" i="66"/>
  <c r="AY90" i="66"/>
  <c r="AZ90" i="66"/>
  <c r="BA90" i="66"/>
  <c r="BB90" i="66"/>
  <c r="BC90" i="66"/>
  <c r="P91" i="66"/>
  <c r="Q91" i="66"/>
  <c r="R91" i="66"/>
  <c r="S91" i="66"/>
  <c r="T91" i="66"/>
  <c r="U91" i="66"/>
  <c r="V91" i="66"/>
  <c r="W91" i="66"/>
  <c r="X91" i="66"/>
  <c r="Y91" i="66"/>
  <c r="Z91" i="66"/>
  <c r="AA91" i="66"/>
  <c r="AB91" i="66"/>
  <c r="AC91" i="66"/>
  <c r="AD91" i="66"/>
  <c r="AE91" i="66"/>
  <c r="AF91" i="66"/>
  <c r="AG91" i="66"/>
  <c r="AH91" i="66"/>
  <c r="AI91" i="66"/>
  <c r="AJ91" i="66"/>
  <c r="AK91" i="66"/>
  <c r="AL91" i="66"/>
  <c r="AM91" i="66"/>
  <c r="AN91" i="66"/>
  <c r="AO91" i="66"/>
  <c r="AP91" i="66"/>
  <c r="AQ91" i="66"/>
  <c r="AR91" i="66"/>
  <c r="AS91" i="66"/>
  <c r="AT91" i="66"/>
  <c r="AU91" i="66"/>
  <c r="AV91" i="66"/>
  <c r="AW91" i="66"/>
  <c r="AX91" i="66"/>
  <c r="AY91" i="66"/>
  <c r="AZ91" i="66"/>
  <c r="BA91" i="66"/>
  <c r="BB91" i="66"/>
  <c r="BC91" i="66"/>
  <c r="P92" i="66"/>
  <c r="Q92" i="66"/>
  <c r="R92" i="66"/>
  <c r="S92" i="66"/>
  <c r="T92" i="66"/>
  <c r="U92" i="66"/>
  <c r="V92" i="66"/>
  <c r="W92" i="66"/>
  <c r="X92" i="66"/>
  <c r="Y92" i="66"/>
  <c r="Z92" i="66"/>
  <c r="AA92" i="66"/>
  <c r="AB92" i="66"/>
  <c r="AC92" i="66"/>
  <c r="AD92" i="66"/>
  <c r="AE92" i="66"/>
  <c r="AF92" i="66"/>
  <c r="AG92" i="66"/>
  <c r="AH92" i="66"/>
  <c r="AI92" i="66"/>
  <c r="AJ92" i="66"/>
  <c r="AK92" i="66"/>
  <c r="AL92" i="66"/>
  <c r="AM92" i="66"/>
  <c r="AN92" i="66"/>
  <c r="AO92" i="66"/>
  <c r="AP92" i="66"/>
  <c r="AQ92" i="66"/>
  <c r="AR92" i="66"/>
  <c r="AS92" i="66"/>
  <c r="AT92" i="66"/>
  <c r="AU92" i="66"/>
  <c r="AV92" i="66"/>
  <c r="AW92" i="66"/>
  <c r="AX92" i="66"/>
  <c r="AY92" i="66"/>
  <c r="AZ92" i="66"/>
  <c r="BA92" i="66"/>
  <c r="BB92" i="66"/>
  <c r="BC92" i="66"/>
  <c r="P93" i="66"/>
  <c r="Q93" i="66"/>
  <c r="R93" i="66"/>
  <c r="S93" i="66"/>
  <c r="T93" i="66"/>
  <c r="U93" i="66"/>
  <c r="V93" i="66"/>
  <c r="W93" i="66"/>
  <c r="X93" i="66"/>
  <c r="Y93" i="66"/>
  <c r="Z93" i="66"/>
  <c r="AA93" i="66"/>
  <c r="AB93" i="66"/>
  <c r="AC93" i="66"/>
  <c r="AD93" i="66"/>
  <c r="AE93" i="66"/>
  <c r="AF93" i="66"/>
  <c r="AG93" i="66"/>
  <c r="AH93" i="66"/>
  <c r="AI93" i="66"/>
  <c r="AJ93" i="66"/>
  <c r="AK93" i="66"/>
  <c r="AL93" i="66"/>
  <c r="AM93" i="66"/>
  <c r="AN93" i="66"/>
  <c r="AO93" i="66"/>
  <c r="AP93" i="66"/>
  <c r="AQ93" i="66"/>
  <c r="AR93" i="66"/>
  <c r="AS93" i="66"/>
  <c r="AT93" i="66"/>
  <c r="AU93" i="66"/>
  <c r="AV93" i="66"/>
  <c r="AW93" i="66"/>
  <c r="AX93" i="66"/>
  <c r="AY93" i="66"/>
  <c r="AZ93" i="66"/>
  <c r="BA93" i="66"/>
  <c r="BB93" i="66"/>
  <c r="BC93" i="66"/>
  <c r="O90" i="66"/>
  <c r="O91" i="66"/>
  <c r="O92" i="66"/>
  <c r="O93" i="66"/>
  <c r="D78" i="87"/>
  <c r="D77" i="87"/>
  <c r="H119" i="82" l="1"/>
  <c r="H102" i="83"/>
  <c r="E112" i="83"/>
  <c r="J112" i="83"/>
  <c r="P18" i="89"/>
  <c r="AL18" i="89"/>
  <c r="AC18" i="89"/>
  <c r="AH18" i="89"/>
  <c r="N18" i="89"/>
  <c r="E18" i="89"/>
  <c r="V18" i="89"/>
  <c r="AI18" i="89"/>
  <c r="N93" i="82"/>
  <c r="H18" i="89"/>
  <c r="G18" i="89"/>
  <c r="J18" i="89"/>
  <c r="J102" i="86"/>
  <c r="AQ18" i="89"/>
  <c r="N88" i="82"/>
  <c r="Z18" i="89"/>
  <c r="W18" i="89"/>
  <c r="AE18" i="89"/>
  <c r="Q18" i="89"/>
  <c r="AK18" i="89"/>
  <c r="S18" i="89"/>
  <c r="K18" i="89"/>
  <c r="AN18" i="89"/>
  <c r="L112" i="83"/>
  <c r="G102" i="86"/>
  <c r="H102" i="86"/>
  <c r="F102" i="86"/>
  <c r="N102" i="86"/>
  <c r="I102" i="86"/>
  <c r="L102" i="86"/>
  <c r="K102" i="87"/>
  <c r="N90" i="82"/>
  <c r="N94" i="82"/>
  <c r="N112" i="86"/>
  <c r="I102" i="87"/>
  <c r="G102" i="87"/>
  <c r="D113" i="88"/>
  <c r="I113" i="88"/>
  <c r="E102" i="86"/>
  <c r="AS18" i="89"/>
  <c r="AD18" i="89"/>
  <c r="Y18" i="89"/>
  <c r="AG18" i="89"/>
  <c r="J100" i="82"/>
  <c r="R18" i="89"/>
  <c r="D119" i="82"/>
  <c r="M18" i="89"/>
  <c r="U18" i="89"/>
  <c r="N91" i="82"/>
  <c r="I100" i="82"/>
  <c r="F18" i="89"/>
  <c r="D112" i="86"/>
  <c r="I112" i="86"/>
  <c r="M112" i="86"/>
  <c r="K112" i="86"/>
  <c r="G112" i="86"/>
  <c r="M113" i="88"/>
  <c r="N113" i="88"/>
  <c r="J113" i="88"/>
  <c r="H113" i="88"/>
  <c r="K113" i="88"/>
  <c r="F113" i="88"/>
  <c r="E113" i="88"/>
  <c r="G113" i="88"/>
  <c r="E123" i="88"/>
  <c r="L123" i="88"/>
  <c r="M123" i="88"/>
  <c r="H102" i="87"/>
  <c r="L102" i="87"/>
  <c r="Z17" i="93"/>
  <c r="AN17" i="93"/>
  <c r="D112" i="83"/>
  <c r="K112" i="83"/>
  <c r="H112" i="83"/>
  <c r="F102" i="83"/>
  <c r="F112" i="83"/>
  <c r="I112" i="83"/>
  <c r="I102" i="83"/>
  <c r="D102" i="83"/>
  <c r="O112" i="83"/>
  <c r="N102" i="83"/>
  <c r="G112" i="83"/>
  <c r="M112" i="83"/>
  <c r="O102" i="83"/>
  <c r="K102" i="83"/>
  <c r="E102" i="83"/>
  <c r="AF18" i="89"/>
  <c r="T18" i="89"/>
  <c r="N92" i="82"/>
  <c r="AJ18" i="89"/>
  <c r="I18" i="89"/>
  <c r="L18" i="89"/>
  <c r="AP18" i="89"/>
  <c r="AR18" i="89"/>
  <c r="I123" i="88"/>
  <c r="G123" i="88"/>
  <c r="N123" i="88"/>
  <c r="J123" i="88"/>
  <c r="L113" i="88"/>
  <c r="O123" i="88"/>
  <c r="K123" i="88"/>
  <c r="F17" i="95"/>
  <c r="F123" i="88"/>
  <c r="D123" i="88"/>
  <c r="AD17" i="95"/>
  <c r="H123" i="88"/>
  <c r="D102" i="87"/>
  <c r="E17" i="94"/>
  <c r="E102" i="87"/>
  <c r="O102" i="87"/>
  <c r="N102" i="87"/>
  <c r="M102" i="87"/>
  <c r="P17" i="94"/>
  <c r="J102" i="87"/>
  <c r="F102" i="87"/>
  <c r="AM17" i="94"/>
  <c r="D102" i="86"/>
  <c r="K102" i="86"/>
  <c r="AI17" i="93"/>
  <c r="K17" i="93"/>
  <c r="O102" i="86"/>
  <c r="S17" i="93"/>
  <c r="X17" i="93"/>
  <c r="N94" i="86"/>
  <c r="H17" i="93"/>
  <c r="D18" i="92"/>
  <c r="D18" i="91"/>
  <c r="M102" i="83"/>
  <c r="J102" i="83"/>
  <c r="N112" i="83"/>
  <c r="L102" i="83"/>
  <c r="G102" i="83"/>
  <c r="AM18" i="89"/>
  <c r="AA18" i="89"/>
  <c r="AO18" i="89"/>
  <c r="O18" i="89"/>
  <c r="E100" i="82"/>
  <c r="AB18" i="89"/>
  <c r="L100" i="82"/>
  <c r="N89" i="82"/>
  <c r="K100" i="82"/>
  <c r="H100" i="82"/>
  <c r="M100" i="82"/>
  <c r="F119" i="82"/>
  <c r="K119" i="82"/>
  <c r="G119" i="82"/>
  <c r="E119" i="82"/>
  <c r="X18" i="89"/>
  <c r="F100" i="82"/>
  <c r="J119" i="82"/>
  <c r="D100" i="82"/>
  <c r="M119" i="82"/>
  <c r="I119" i="82"/>
  <c r="G100" i="82"/>
  <c r="L119" i="82"/>
  <c r="AC17" i="95"/>
  <c r="Z17" i="95"/>
  <c r="AH17" i="95"/>
  <c r="T17" i="95"/>
  <c r="AG17" i="95"/>
  <c r="N95" i="88"/>
  <c r="J17" i="95"/>
  <c r="N17" i="95"/>
  <c r="R17" i="95"/>
  <c r="V17" i="95"/>
  <c r="R17" i="94"/>
  <c r="W17" i="94"/>
  <c r="N89" i="87"/>
  <c r="O17" i="94"/>
  <c r="S17" i="94"/>
  <c r="AI17" i="94"/>
  <c r="AA17" i="94"/>
  <c r="G17" i="94"/>
  <c r="AQ17" i="94"/>
  <c r="N90" i="87"/>
  <c r="N88" i="87"/>
  <c r="AH17" i="94"/>
  <c r="K17" i="94"/>
  <c r="N90" i="66"/>
  <c r="AP17" i="94"/>
  <c r="AE17" i="94"/>
  <c r="N94" i="87"/>
  <c r="AM17" i="93"/>
  <c r="AJ17" i="93"/>
  <c r="AO17" i="93"/>
  <c r="AL17" i="93"/>
  <c r="L17" i="93"/>
  <c r="AA17" i="93"/>
  <c r="W17" i="93"/>
  <c r="AF17" i="93"/>
  <c r="M102" i="86"/>
  <c r="P17" i="93"/>
  <c r="G17" i="93"/>
  <c r="F17" i="93"/>
  <c r="O17" i="93"/>
  <c r="AB17" i="93"/>
  <c r="N90" i="86"/>
  <c r="N95" i="86"/>
  <c r="AD17" i="93"/>
  <c r="N17" i="93"/>
  <c r="T17" i="93"/>
  <c r="V17" i="93"/>
  <c r="AE17" i="93"/>
  <c r="AR17" i="93"/>
  <c r="Y17" i="93"/>
  <c r="AQ17" i="93"/>
  <c r="N90" i="83"/>
  <c r="N88" i="83"/>
  <c r="M17" i="95"/>
  <c r="AE17" i="95"/>
  <c r="Y17" i="95"/>
  <c r="I17" i="95"/>
  <c r="N106" i="88"/>
  <c r="AL17" i="95"/>
  <c r="P17" i="95"/>
  <c r="AI17" i="95"/>
  <c r="AJ17" i="95"/>
  <c r="AK17" i="95"/>
  <c r="N100" i="88"/>
  <c r="N101" i="88"/>
  <c r="O17" i="95"/>
  <c r="N97" i="88"/>
  <c r="S17" i="95"/>
  <c r="U17" i="95"/>
  <c r="E17" i="95"/>
  <c r="N104" i="88"/>
  <c r="N105" i="88"/>
  <c r="AB17" i="95"/>
  <c r="L17" i="95"/>
  <c r="AM17" i="95"/>
  <c r="AN17" i="95"/>
  <c r="AO17" i="95"/>
  <c r="AA17" i="95"/>
  <c r="K17" i="95"/>
  <c r="N98" i="88"/>
  <c r="AF17" i="95"/>
  <c r="N99" i="88"/>
  <c r="N96" i="88"/>
  <c r="N94" i="88"/>
  <c r="N102" i="88"/>
  <c r="AP17" i="95"/>
  <c r="Q17" i="95"/>
  <c r="N103" i="88"/>
  <c r="N107" i="88"/>
  <c r="X17" i="95"/>
  <c r="H17" i="95"/>
  <c r="AQ17" i="95"/>
  <c r="AR17" i="95"/>
  <c r="AS17" i="95"/>
  <c r="W17" i="95"/>
  <c r="G17" i="95"/>
  <c r="M17" i="94"/>
  <c r="AF17" i="94"/>
  <c r="N95" i="87"/>
  <c r="AD17" i="94"/>
  <c r="N17" i="94"/>
  <c r="AO17" i="94"/>
  <c r="Y17" i="94"/>
  <c r="I17" i="94"/>
  <c r="AR17" i="94"/>
  <c r="AB17" i="94"/>
  <c r="L17" i="94"/>
  <c r="AS17" i="94"/>
  <c r="N87" i="87"/>
  <c r="Z17" i="94"/>
  <c r="J17" i="94"/>
  <c r="N96" i="87"/>
  <c r="AK17" i="94"/>
  <c r="U17" i="94"/>
  <c r="AN17" i="94"/>
  <c r="X17" i="94"/>
  <c r="H17" i="94"/>
  <c r="AC17" i="94"/>
  <c r="N86" i="87"/>
  <c r="AL17" i="94"/>
  <c r="V17" i="94"/>
  <c r="F17" i="94"/>
  <c r="N92" i="87"/>
  <c r="AG17" i="94"/>
  <c r="Q17" i="94"/>
  <c r="N91" i="87"/>
  <c r="AJ17" i="94"/>
  <c r="T17" i="94"/>
  <c r="N93" i="87"/>
  <c r="N89" i="86"/>
  <c r="N96" i="86"/>
  <c r="N86" i="86"/>
  <c r="R17" i="93"/>
  <c r="M17" i="93"/>
  <c r="AC17" i="93"/>
  <c r="AS17" i="93"/>
  <c r="N88" i="86"/>
  <c r="AP17" i="93"/>
  <c r="J17" i="93"/>
  <c r="Q17" i="93"/>
  <c r="AG17" i="93"/>
  <c r="N93" i="86"/>
  <c r="I17" i="93"/>
  <c r="AH17" i="93"/>
  <c r="N87" i="86"/>
  <c r="E17" i="93"/>
  <c r="U17" i="93"/>
  <c r="AK17" i="93"/>
  <c r="N91" i="86"/>
  <c r="N92" i="86"/>
  <c r="N96" i="83"/>
  <c r="N91" i="83"/>
  <c r="N86" i="83"/>
  <c r="N93" i="83"/>
  <c r="N89" i="83"/>
  <c r="N95" i="83"/>
  <c r="N94" i="83"/>
  <c r="N87" i="83"/>
  <c r="N92" i="83"/>
  <c r="E14" i="67"/>
  <c r="N91" i="66"/>
  <c r="N92" i="66"/>
  <c r="N93" i="66"/>
  <c r="O103" i="66"/>
  <c r="K103" i="66"/>
  <c r="H103" i="66"/>
  <c r="D103" i="66"/>
  <c r="D78" i="86"/>
  <c r="D77" i="86"/>
  <c r="D18" i="89" l="1"/>
  <c r="D17" i="93"/>
  <c r="D17" i="94"/>
  <c r="D17" i="95"/>
  <c r="R14" i="36"/>
  <c r="N14" i="36"/>
  <c r="D14" i="36"/>
  <c r="D19" i="36" s="1"/>
  <c r="D8" i="36"/>
  <c r="M8" i="49" l="1"/>
  <c r="E148" i="14"/>
  <c r="E146" i="14"/>
  <c r="E144" i="14"/>
  <c r="E141" i="14"/>
  <c r="E139" i="14"/>
  <c r="E143" i="49" l="1"/>
  <c r="E142" i="49"/>
  <c r="E139" i="49"/>
  <c r="E136" i="49"/>
  <c r="E134" i="49"/>
  <c r="D89" i="49"/>
  <c r="D96" i="49"/>
  <c r="D94" i="49"/>
  <c r="D93" i="49"/>
  <c r="D92" i="49"/>
  <c r="D92" i="83" s="1"/>
  <c r="D68" i="14"/>
  <c r="L8" i="14" s="1"/>
  <c r="M120" i="14"/>
  <c r="G120" i="14"/>
  <c r="M101" i="14"/>
  <c r="L101" i="14"/>
  <c r="D101" i="14"/>
  <c r="D94" i="83" l="1"/>
  <c r="AH18" i="90" s="1"/>
  <c r="M21" i="2"/>
  <c r="D88" i="83"/>
  <c r="D86" i="83"/>
  <c r="D89" i="83"/>
  <c r="D90" i="83"/>
  <c r="D95" i="83"/>
  <c r="D91" i="83"/>
  <c r="D87" i="83"/>
  <c r="AN18" i="90" s="1"/>
  <c r="D93" i="83"/>
  <c r="D96" i="83"/>
  <c r="D8" i="14"/>
  <c r="R8" i="14"/>
  <c r="H8" i="14"/>
  <c r="M8" i="14"/>
  <c r="D133" i="14"/>
  <c r="D64" i="14"/>
  <c r="D60" i="14"/>
  <c r="D51" i="14"/>
  <c r="D82" i="14"/>
  <c r="E147" i="14"/>
  <c r="E143" i="14"/>
  <c r="E140" i="14"/>
  <c r="E137" i="49"/>
  <c r="D61" i="49"/>
  <c r="D49" i="49"/>
  <c r="C61" i="36"/>
  <c r="C55" i="36"/>
  <c r="C51" i="36"/>
  <c r="D124" i="42"/>
  <c r="D124" i="85" s="1"/>
  <c r="D122" i="42"/>
  <c r="D102" i="42"/>
  <c r="D67" i="42"/>
  <c r="D126" i="62"/>
  <c r="D126" i="86" s="1"/>
  <c r="D124" i="62"/>
  <c r="E130" i="62"/>
  <c r="C58" i="62"/>
  <c r="N7" i="62" s="1"/>
  <c r="E141" i="51"/>
  <c r="D126" i="66"/>
  <c r="D126" i="87" s="1"/>
  <c r="D124" i="66"/>
  <c r="E130" i="66"/>
  <c r="D88" i="51"/>
  <c r="C59" i="66"/>
  <c r="D137" i="51"/>
  <c r="D137" i="88" s="1"/>
  <c r="D135" i="51"/>
  <c r="W127" i="51"/>
  <c r="C65" i="51"/>
  <c r="C62" i="51"/>
  <c r="C58" i="51"/>
  <c r="C55" i="51"/>
  <c r="C53" i="51"/>
  <c r="C51" i="51"/>
  <c r="E18" i="90" l="1"/>
  <c r="AB18" i="90"/>
  <c r="V18" i="90"/>
  <c r="AP18" i="90"/>
  <c r="AG18" i="90"/>
  <c r="L18" i="90"/>
  <c r="AA18" i="90"/>
  <c r="AJ18" i="90"/>
  <c r="AE18" i="90"/>
  <c r="AM18" i="90"/>
  <c r="AC18" i="90"/>
  <c r="X18" i="90"/>
  <c r="Q18" i="90"/>
  <c r="T18" i="90"/>
  <c r="AO18" i="90"/>
  <c r="AL18" i="90"/>
  <c r="S18" i="90"/>
  <c r="F18" i="90"/>
  <c r="Z18" i="90"/>
  <c r="N18" i="90"/>
  <c r="AF18" i="90"/>
  <c r="K18" i="90"/>
  <c r="AQ18" i="90"/>
  <c r="O18" i="90"/>
  <c r="M18" i="90"/>
  <c r="P18" i="90"/>
  <c r="W18" i="90"/>
  <c r="U18" i="90"/>
  <c r="H18" i="90"/>
  <c r="AR18" i="90"/>
  <c r="J18" i="90"/>
  <c r="AI18" i="90"/>
  <c r="AK18" i="90"/>
  <c r="R18" i="90"/>
  <c r="Y18" i="90"/>
  <c r="AD18" i="90"/>
  <c r="G18" i="90"/>
  <c r="I18" i="90"/>
  <c r="AS18" i="90"/>
  <c r="H17" i="9"/>
  <c r="L20" i="2"/>
  <c r="R20" i="2"/>
  <c r="E20" i="2" s="1" a="1"/>
  <c r="E20" i="2" s="1"/>
  <c r="E20" i="3" s="1"/>
  <c r="D80" i="86" s="1"/>
  <c r="E16" i="93" s="1"/>
  <c r="D16" i="93" s="1"/>
  <c r="E16" i="52"/>
  <c r="AD16" i="52"/>
  <c r="E53" i="51"/>
  <c r="E55" i="51"/>
  <c r="E58" i="51"/>
  <c r="E131" i="42"/>
  <c r="D51" i="36"/>
  <c r="D61" i="36"/>
  <c r="D55" i="36"/>
  <c r="C49" i="49"/>
  <c r="D141" i="51"/>
  <c r="F8" i="62"/>
  <c r="G8" i="62"/>
  <c r="H8" i="62"/>
  <c r="I8" i="62"/>
  <c r="J8" i="62"/>
  <c r="N8" i="62"/>
  <c r="N10" i="62" s="1"/>
  <c r="O8" i="62"/>
  <c r="M8" i="62"/>
  <c r="P8" i="62"/>
  <c r="K8" i="62"/>
  <c r="L8" i="62"/>
  <c r="E8" i="62"/>
  <c r="Q8" i="62"/>
  <c r="E51" i="51"/>
  <c r="D7" i="51"/>
  <c r="E65" i="51"/>
  <c r="C48" i="62"/>
  <c r="D7" i="62" s="1"/>
  <c r="D10" i="62" s="1"/>
  <c r="H8" i="66"/>
  <c r="G8" i="66"/>
  <c r="F8" i="66"/>
  <c r="E8" i="66"/>
  <c r="M8" i="66"/>
  <c r="L8" i="66"/>
  <c r="K8" i="66"/>
  <c r="R8" i="66"/>
  <c r="Q8" i="66"/>
  <c r="P8" i="66"/>
  <c r="O8" i="66"/>
  <c r="N8" i="66"/>
  <c r="J8" i="66"/>
  <c r="I8" i="66"/>
  <c r="C52" i="62"/>
  <c r="D148" i="14"/>
  <c r="M26" i="14" s="1"/>
  <c r="D139" i="14"/>
  <c r="D26" i="14" s="1"/>
  <c r="D130" i="66"/>
  <c r="C48" i="66"/>
  <c r="C62" i="66"/>
  <c r="C54" i="66"/>
  <c r="C50" i="66"/>
  <c r="D130" i="62"/>
  <c r="D26" i="62" s="1"/>
  <c r="H22" i="42"/>
  <c r="D22" i="42"/>
  <c r="J8" i="42"/>
  <c r="R22" i="36"/>
  <c r="O22" i="36"/>
  <c r="H22" i="36"/>
  <c r="D22" i="36"/>
  <c r="H14" i="36"/>
  <c r="H19" i="36" s="1"/>
  <c r="J19" i="37" s="1"/>
  <c r="P14" i="36"/>
  <c r="P19" i="36" s="1"/>
  <c r="R19" i="37" s="1"/>
  <c r="L14" i="36"/>
  <c r="L19" i="36" s="1"/>
  <c r="N19" i="37" s="1"/>
  <c r="F19" i="37"/>
  <c r="R8" i="36"/>
  <c r="I8" i="36"/>
  <c r="R6" i="36"/>
  <c r="M6" i="36"/>
  <c r="H6" i="36"/>
  <c r="D18" i="90" l="1"/>
  <c r="N26" i="14"/>
  <c r="O26" i="14" s="1"/>
  <c r="P26" i="14" s="1"/>
  <c r="Q26" i="14" s="1"/>
  <c r="R26" i="14" s="1"/>
  <c r="D131" i="42"/>
  <c r="H27" i="42"/>
  <c r="C130" i="66"/>
  <c r="D26" i="66"/>
  <c r="C141" i="51"/>
  <c r="D28" i="51"/>
  <c r="D81" i="85"/>
  <c r="E17" i="92" s="1"/>
  <c r="D17" i="92" s="1"/>
  <c r="D88" i="88"/>
  <c r="D82" i="82"/>
  <c r="D82" i="84"/>
  <c r="E17" i="91" s="1"/>
  <c r="D17" i="91" s="1"/>
  <c r="D80" i="87"/>
  <c r="E16" i="94" s="1"/>
  <c r="D16" i="94" s="1"/>
  <c r="D80" i="83"/>
  <c r="E130" i="42"/>
  <c r="G27" i="42" s="1"/>
  <c r="E127" i="42"/>
  <c r="D27" i="42" s="1"/>
  <c r="E129" i="42"/>
  <c r="F27" i="42" s="1"/>
  <c r="D65" i="51"/>
  <c r="D51" i="51"/>
  <c r="D58" i="51"/>
  <c r="D7" i="49"/>
  <c r="D14" i="51"/>
  <c r="D27" i="51"/>
  <c r="R8" i="42"/>
  <c r="N8" i="42"/>
  <c r="D8" i="42"/>
  <c r="D62" i="14"/>
  <c r="P8" i="49"/>
  <c r="H8" i="49"/>
  <c r="H6" i="49"/>
  <c r="D6" i="49"/>
  <c r="D74" i="49"/>
  <c r="D75" i="49"/>
  <c r="W113" i="49"/>
  <c r="D63" i="49"/>
  <c r="D59" i="49"/>
  <c r="P6" i="14"/>
  <c r="K6" i="14"/>
  <c r="G6" i="14"/>
  <c r="L120" i="14"/>
  <c r="I120" i="14"/>
  <c r="F120" i="14"/>
  <c r="D50" i="14"/>
  <c r="F21" i="67" l="1"/>
  <c r="F21" i="52"/>
  <c r="D84" i="82"/>
  <c r="AG17" i="89" s="1"/>
  <c r="D83" i="82"/>
  <c r="H17" i="89"/>
  <c r="AD16" i="95"/>
  <c r="E16" i="95"/>
  <c r="D8" i="51"/>
  <c r="R8" i="51"/>
  <c r="D12" i="49"/>
  <c r="D10" i="49"/>
  <c r="D25" i="49"/>
  <c r="C63" i="49"/>
  <c r="C50" i="14"/>
  <c r="C60" i="14"/>
  <c r="K8" i="14"/>
  <c r="C64" i="14"/>
  <c r="C62" i="14"/>
  <c r="D16" i="95" l="1"/>
  <c r="R7" i="49"/>
  <c r="D23" i="49"/>
  <c r="R7" i="14"/>
  <c r="R25" i="14" s="1"/>
  <c r="P7" i="14"/>
  <c r="P25" i="14" s="1"/>
  <c r="N7" i="14"/>
  <c r="N25" i="14" s="1"/>
  <c r="D7" i="14"/>
  <c r="R12" i="49" l="1"/>
  <c r="R25" i="49"/>
  <c r="R10" i="49"/>
  <c r="N12" i="14"/>
  <c r="R10" i="14"/>
  <c r="P12" i="14"/>
  <c r="R12" i="14"/>
  <c r="D12" i="14"/>
  <c r="D10" i="14"/>
  <c r="D25" i="14"/>
  <c r="D82" i="49"/>
  <c r="D81" i="49"/>
  <c r="D81" i="83" s="1"/>
  <c r="D82" i="83" l="1"/>
  <c r="AG17" i="90" s="1"/>
  <c r="AG17" i="50"/>
  <c r="R23" i="49"/>
  <c r="R23" i="14"/>
  <c r="D23" i="14"/>
  <c r="F10" i="9" s="1"/>
  <c r="D80" i="66"/>
  <c r="Q20" i="2" s="1"/>
  <c r="D80" i="49"/>
  <c r="W103" i="49"/>
  <c r="H17" i="50" l="1"/>
  <c r="M20" i="2"/>
  <c r="D76" i="49"/>
  <c r="E141" i="49"/>
  <c r="E140" i="49"/>
  <c r="E135" i="49"/>
  <c r="H17" i="90" l="1"/>
  <c r="D17" i="90" s="1"/>
  <c r="G8" i="49"/>
  <c r="D60" i="49"/>
  <c r="D50" i="49"/>
  <c r="D51" i="49"/>
  <c r="C59" i="49"/>
  <c r="C61" i="49"/>
  <c r="D62" i="49"/>
  <c r="C62" i="49" l="1"/>
  <c r="C50" i="49"/>
  <c r="N7" i="49"/>
  <c r="N25" i="49" s="1"/>
  <c r="D52" i="49"/>
  <c r="D53" i="49" s="1"/>
  <c r="Q23" i="2"/>
  <c r="P7" i="49"/>
  <c r="P25" i="49" s="1"/>
  <c r="C60" i="49"/>
  <c r="C51" i="49"/>
  <c r="X19" i="2"/>
  <c r="X18" i="2"/>
  <c r="X17" i="2"/>
  <c r="X16" i="2"/>
  <c r="X23" i="2"/>
  <c r="X24" i="2"/>
  <c r="X22" i="2"/>
  <c r="X15" i="2"/>
  <c r="X14" i="2"/>
  <c r="X13" i="2"/>
  <c r="P25" i="2"/>
  <c r="P19" i="2"/>
  <c r="P18" i="2"/>
  <c r="P17" i="2"/>
  <c r="P16" i="2"/>
  <c r="P24" i="2"/>
  <c r="P22" i="2"/>
  <c r="P15" i="2"/>
  <c r="P14" i="2"/>
  <c r="P13" i="2"/>
  <c r="Z19" i="2"/>
  <c r="Z18" i="2"/>
  <c r="Z17" i="2"/>
  <c r="Z16" i="2"/>
  <c r="Z23" i="2"/>
  <c r="Z24" i="2"/>
  <c r="Z22" i="2"/>
  <c r="Z15" i="2"/>
  <c r="Z14" i="2"/>
  <c r="Z13" i="2"/>
  <c r="Y19" i="2"/>
  <c r="Y18" i="2"/>
  <c r="Y17" i="2"/>
  <c r="Y16" i="2"/>
  <c r="Y23" i="2"/>
  <c r="Y24" i="2"/>
  <c r="Y22" i="2"/>
  <c r="Y15" i="2"/>
  <c r="Y14" i="2"/>
  <c r="Y13" i="2"/>
  <c r="R25" i="2"/>
  <c r="R19" i="2"/>
  <c r="R18" i="2"/>
  <c r="R17" i="2"/>
  <c r="R16" i="2"/>
  <c r="R23" i="2"/>
  <c r="R24" i="2"/>
  <c r="R22" i="2"/>
  <c r="R15" i="2"/>
  <c r="R14" i="2"/>
  <c r="R13" i="2"/>
  <c r="Q25" i="2"/>
  <c r="Q19" i="2"/>
  <c r="Q18" i="2"/>
  <c r="Q17" i="2"/>
  <c r="Q16" i="2"/>
  <c r="Q24" i="2"/>
  <c r="Q22" i="2"/>
  <c r="Q15" i="2"/>
  <c r="Q14" i="2"/>
  <c r="Q13" i="2"/>
  <c r="W19" i="2"/>
  <c r="W18" i="2"/>
  <c r="W17" i="2"/>
  <c r="W16" i="2"/>
  <c r="W23" i="2"/>
  <c r="W24" i="2"/>
  <c r="W22" i="2"/>
  <c r="W15" i="2"/>
  <c r="W14" i="2"/>
  <c r="W13" i="2"/>
  <c r="V19" i="2"/>
  <c r="V18" i="2"/>
  <c r="V17" i="2"/>
  <c r="V16" i="2"/>
  <c r="V23" i="2"/>
  <c r="V24" i="2"/>
  <c r="V22" i="2"/>
  <c r="V15" i="2"/>
  <c r="V14" i="2"/>
  <c r="V13" i="2"/>
  <c r="U19" i="2"/>
  <c r="U18" i="2"/>
  <c r="U17" i="2"/>
  <c r="U16" i="2"/>
  <c r="U23" i="2"/>
  <c r="U24" i="2"/>
  <c r="U22" i="2"/>
  <c r="U15" i="2"/>
  <c r="U14" i="2"/>
  <c r="U13" i="2"/>
  <c r="O25" i="2"/>
  <c r="O19" i="2"/>
  <c r="O18" i="2"/>
  <c r="O17" i="2"/>
  <c r="O16" i="2"/>
  <c r="O23" i="2"/>
  <c r="O24" i="2"/>
  <c r="O15" i="2"/>
  <c r="O14" i="2"/>
  <c r="O13" i="2"/>
  <c r="N25" i="2"/>
  <c r="N19" i="2"/>
  <c r="N18" i="2"/>
  <c r="N17" i="2"/>
  <c r="N16" i="2"/>
  <c r="N23" i="2"/>
  <c r="N24" i="2"/>
  <c r="N22" i="2"/>
  <c r="N15" i="2"/>
  <c r="N14" i="2"/>
  <c r="N13" i="2"/>
  <c r="M25" i="2"/>
  <c r="M19" i="2"/>
  <c r="M24" i="2"/>
  <c r="M22" i="2"/>
  <c r="M15" i="2"/>
  <c r="M14" i="2"/>
  <c r="M13" i="2"/>
  <c r="L6" i="66"/>
  <c r="D6" i="66"/>
  <c r="L25" i="2"/>
  <c r="L19" i="2"/>
  <c r="L18" i="2"/>
  <c r="L16" i="2"/>
  <c r="L23" i="2"/>
  <c r="L24" i="2"/>
  <c r="L22" i="2"/>
  <c r="L15" i="2"/>
  <c r="L14" i="2"/>
  <c r="L13" i="2"/>
  <c r="W116" i="66"/>
  <c r="AS27" i="67"/>
  <c r="AR27" i="67"/>
  <c r="AQ27" i="67"/>
  <c r="AP27" i="67"/>
  <c r="AO27" i="67"/>
  <c r="AN27" i="67"/>
  <c r="AM27" i="67"/>
  <c r="AL27" i="67"/>
  <c r="AK27" i="67"/>
  <c r="AJ27" i="67"/>
  <c r="AI27" i="67"/>
  <c r="AH27" i="67"/>
  <c r="AG27" i="67"/>
  <c r="AF27" i="67"/>
  <c r="AE27" i="67"/>
  <c r="AD27" i="67"/>
  <c r="AC27" i="67"/>
  <c r="AB27" i="67"/>
  <c r="AA27" i="67"/>
  <c r="Z27" i="67"/>
  <c r="Y27" i="67"/>
  <c r="X27" i="67"/>
  <c r="W27" i="67"/>
  <c r="V27" i="67"/>
  <c r="U27" i="67"/>
  <c r="T27" i="67"/>
  <c r="S27" i="67"/>
  <c r="R27" i="67"/>
  <c r="Q27" i="67"/>
  <c r="P27" i="67"/>
  <c r="O27" i="67"/>
  <c r="N27" i="67"/>
  <c r="M27" i="67"/>
  <c r="L27" i="67"/>
  <c r="K27" i="67"/>
  <c r="J27" i="67"/>
  <c r="I27" i="67"/>
  <c r="H27" i="67"/>
  <c r="G27" i="67"/>
  <c r="F27" i="67"/>
  <c r="E13" i="67"/>
  <c r="D13" i="67" s="1"/>
  <c r="D14" i="67"/>
  <c r="E12" i="67"/>
  <c r="E131" i="66"/>
  <c r="O112" i="66"/>
  <c r="O116" i="66"/>
  <c r="N116" i="66"/>
  <c r="M116" i="66"/>
  <c r="L116" i="66"/>
  <c r="K116" i="66"/>
  <c r="J116" i="66"/>
  <c r="I116" i="66"/>
  <c r="H116" i="66"/>
  <c r="G116" i="66"/>
  <c r="F116" i="66"/>
  <c r="E116" i="66"/>
  <c r="D116" i="66"/>
  <c r="BC96" i="66"/>
  <c r="BB96" i="66"/>
  <c r="BA96" i="66"/>
  <c r="AZ96" i="66"/>
  <c r="AY96" i="66"/>
  <c r="AX96" i="66"/>
  <c r="AW96" i="66"/>
  <c r="AV96" i="66"/>
  <c r="AU96" i="66"/>
  <c r="AT96" i="66"/>
  <c r="AS96" i="66"/>
  <c r="AR96" i="66"/>
  <c r="AQ96" i="66"/>
  <c r="AP96" i="66"/>
  <c r="AO96" i="66"/>
  <c r="AN96" i="66"/>
  <c r="AM96" i="66"/>
  <c r="AL96" i="66"/>
  <c r="AK96" i="66"/>
  <c r="AJ96" i="66"/>
  <c r="AI96" i="66"/>
  <c r="AH96" i="66"/>
  <c r="AG96" i="66"/>
  <c r="AF96" i="66"/>
  <c r="AE96" i="66"/>
  <c r="AD96" i="66"/>
  <c r="AC96" i="66"/>
  <c r="AB96" i="66"/>
  <c r="AA96" i="66"/>
  <c r="Z96" i="66"/>
  <c r="Y96" i="66"/>
  <c r="X96" i="66"/>
  <c r="W96" i="66"/>
  <c r="V96" i="66"/>
  <c r="U96" i="66"/>
  <c r="T96" i="66"/>
  <c r="S96" i="66"/>
  <c r="R96" i="66"/>
  <c r="Q96" i="66"/>
  <c r="P96" i="66"/>
  <c r="O96" i="66"/>
  <c r="BC95" i="66"/>
  <c r="BB95" i="66"/>
  <c r="BA95" i="66"/>
  <c r="AZ95" i="66"/>
  <c r="AY95" i="66"/>
  <c r="AX95" i="66"/>
  <c r="AW95" i="66"/>
  <c r="AV95" i="66"/>
  <c r="AU95" i="66"/>
  <c r="AT95" i="66"/>
  <c r="AS95" i="66"/>
  <c r="AR95" i="66"/>
  <c r="AQ95" i="66"/>
  <c r="AP95" i="66"/>
  <c r="AO95" i="66"/>
  <c r="AN95" i="66"/>
  <c r="AM95" i="66"/>
  <c r="AL95" i="66"/>
  <c r="AK95" i="66"/>
  <c r="AJ95" i="66"/>
  <c r="AI95" i="66"/>
  <c r="AH95" i="66"/>
  <c r="AG95" i="66"/>
  <c r="AF95" i="66"/>
  <c r="AE95" i="66"/>
  <c r="AD95" i="66"/>
  <c r="AC95" i="66"/>
  <c r="AB95" i="66"/>
  <c r="AA95" i="66"/>
  <c r="Z95" i="66"/>
  <c r="Y95" i="66"/>
  <c r="X95" i="66"/>
  <c r="W95" i="66"/>
  <c r="V95" i="66"/>
  <c r="U95" i="66"/>
  <c r="T95" i="66"/>
  <c r="S95" i="66"/>
  <c r="R95" i="66"/>
  <c r="Q95" i="66"/>
  <c r="P95" i="66"/>
  <c r="O95" i="66"/>
  <c r="BC94" i="66"/>
  <c r="BB94" i="66"/>
  <c r="BA94" i="66"/>
  <c r="AZ94" i="66"/>
  <c r="AY94" i="66"/>
  <c r="AX94" i="66"/>
  <c r="AW94" i="66"/>
  <c r="AV94" i="66"/>
  <c r="AU94" i="66"/>
  <c r="AT94" i="66"/>
  <c r="AS94" i="66"/>
  <c r="AR94" i="66"/>
  <c r="AQ94" i="66"/>
  <c r="AP94" i="66"/>
  <c r="AO94" i="66"/>
  <c r="AN94" i="66"/>
  <c r="AM94" i="66"/>
  <c r="AL94" i="66"/>
  <c r="AK94" i="66"/>
  <c r="AJ94" i="66"/>
  <c r="AI94" i="66"/>
  <c r="AH94" i="66"/>
  <c r="AG94" i="66"/>
  <c r="AF94" i="66"/>
  <c r="AE94" i="66"/>
  <c r="AD94" i="66"/>
  <c r="AC94" i="66"/>
  <c r="AB94" i="66"/>
  <c r="AA94" i="66"/>
  <c r="Z94" i="66"/>
  <c r="Y94" i="66"/>
  <c r="X94" i="66"/>
  <c r="W94" i="66"/>
  <c r="V94" i="66"/>
  <c r="U94" i="66"/>
  <c r="T94" i="66"/>
  <c r="S94" i="66"/>
  <c r="R94" i="66"/>
  <c r="Q94" i="66"/>
  <c r="P94" i="66"/>
  <c r="O94" i="66"/>
  <c r="O89" i="66"/>
  <c r="BC88" i="66"/>
  <c r="BB88" i="66"/>
  <c r="BA88" i="66"/>
  <c r="AZ88" i="66"/>
  <c r="AY88" i="66"/>
  <c r="AX88" i="66"/>
  <c r="AW88" i="66"/>
  <c r="AV88" i="66"/>
  <c r="AU88" i="66"/>
  <c r="AT88" i="66"/>
  <c r="AS88" i="66"/>
  <c r="AR88" i="66"/>
  <c r="AQ88" i="66"/>
  <c r="AP88" i="66"/>
  <c r="AO88" i="66"/>
  <c r="AN88" i="66"/>
  <c r="AM88" i="66"/>
  <c r="AL88" i="66"/>
  <c r="AK88" i="66"/>
  <c r="AJ88" i="66"/>
  <c r="AI88" i="66"/>
  <c r="AH88" i="66"/>
  <c r="AG88" i="66"/>
  <c r="AF88" i="66"/>
  <c r="AE88" i="66"/>
  <c r="AD88" i="66"/>
  <c r="AC88" i="66"/>
  <c r="AB88" i="66"/>
  <c r="AA88" i="66"/>
  <c r="Z88" i="66"/>
  <c r="Y88" i="66"/>
  <c r="X88" i="66"/>
  <c r="W88" i="66"/>
  <c r="V88" i="66"/>
  <c r="U88" i="66"/>
  <c r="T88" i="66"/>
  <c r="S88" i="66"/>
  <c r="R88" i="66"/>
  <c r="Q88" i="66"/>
  <c r="P88" i="66"/>
  <c r="O88" i="66"/>
  <c r="BC87" i="66"/>
  <c r="BB87" i="66"/>
  <c r="BA87" i="66"/>
  <c r="AZ87" i="66"/>
  <c r="AY87" i="66"/>
  <c r="AX87" i="66"/>
  <c r="AW87" i="66"/>
  <c r="AV87" i="66"/>
  <c r="AU87" i="66"/>
  <c r="AT87" i="66"/>
  <c r="AS87" i="66"/>
  <c r="AR87" i="66"/>
  <c r="AQ87" i="66"/>
  <c r="AP87" i="66"/>
  <c r="AO87" i="66"/>
  <c r="AN87" i="66"/>
  <c r="AM87" i="66"/>
  <c r="AL87" i="66"/>
  <c r="AK87" i="66"/>
  <c r="AJ87" i="66"/>
  <c r="AI87" i="66"/>
  <c r="AH87" i="66"/>
  <c r="AG87" i="66"/>
  <c r="AF87" i="66"/>
  <c r="AE87" i="66"/>
  <c r="AD87" i="66"/>
  <c r="AC87" i="66"/>
  <c r="AB87" i="66"/>
  <c r="AA87" i="66"/>
  <c r="Z87" i="66"/>
  <c r="Y87" i="66"/>
  <c r="X87" i="66"/>
  <c r="W87" i="66"/>
  <c r="V87" i="66"/>
  <c r="U87" i="66"/>
  <c r="T87" i="66"/>
  <c r="S87" i="66"/>
  <c r="R87" i="66"/>
  <c r="Q87" i="66"/>
  <c r="P87" i="66"/>
  <c r="O87" i="66"/>
  <c r="BC86" i="66"/>
  <c r="BB86" i="66"/>
  <c r="BA86" i="66"/>
  <c r="AZ86" i="66"/>
  <c r="AY86" i="66"/>
  <c r="AX86" i="66"/>
  <c r="AW86" i="66"/>
  <c r="AV86" i="66"/>
  <c r="AU86" i="66"/>
  <c r="AT86" i="66"/>
  <c r="AS86" i="66"/>
  <c r="AR86" i="66"/>
  <c r="AQ86" i="66"/>
  <c r="AP86" i="66"/>
  <c r="AO86" i="66"/>
  <c r="AN86" i="66"/>
  <c r="AM86" i="66"/>
  <c r="AL86" i="66"/>
  <c r="AK86" i="66"/>
  <c r="AJ86" i="66"/>
  <c r="AI86" i="66"/>
  <c r="AH86" i="66"/>
  <c r="AG86" i="66"/>
  <c r="AF86" i="66"/>
  <c r="AE86" i="66"/>
  <c r="AD86" i="66"/>
  <c r="AC86" i="66"/>
  <c r="AB86" i="66"/>
  <c r="AA86" i="66"/>
  <c r="Z86" i="66"/>
  <c r="Y86" i="66"/>
  <c r="X86" i="66"/>
  <c r="W86" i="66"/>
  <c r="V86" i="66"/>
  <c r="U86" i="66"/>
  <c r="T86" i="66"/>
  <c r="S86" i="66"/>
  <c r="R86" i="66"/>
  <c r="Q86" i="66"/>
  <c r="P86" i="66"/>
  <c r="O86" i="66"/>
  <c r="N103" i="66"/>
  <c r="M103" i="66"/>
  <c r="L103" i="66"/>
  <c r="J103" i="66"/>
  <c r="I103" i="66"/>
  <c r="G103" i="66"/>
  <c r="F103" i="66"/>
  <c r="E103" i="66"/>
  <c r="R7" i="66"/>
  <c r="R10" i="66" s="1"/>
  <c r="C61" i="66"/>
  <c r="C60" i="66"/>
  <c r="O7" i="66"/>
  <c r="O10" i="66" s="1"/>
  <c r="C58" i="66"/>
  <c r="C57" i="66"/>
  <c r="C56" i="66"/>
  <c r="C55" i="66"/>
  <c r="J7" i="66"/>
  <c r="J10" i="66" s="1"/>
  <c r="C53" i="66"/>
  <c r="C52" i="66"/>
  <c r="C51" i="66"/>
  <c r="F7" i="66"/>
  <c r="F10" i="66" s="1"/>
  <c r="C49" i="66"/>
  <c r="D7" i="66"/>
  <c r="D10" i="66" s="1"/>
  <c r="R6" i="66"/>
  <c r="Q6" i="66"/>
  <c r="P6" i="66"/>
  <c r="O6" i="66"/>
  <c r="N6" i="66"/>
  <c r="M6" i="66"/>
  <c r="K6" i="66"/>
  <c r="J6" i="66"/>
  <c r="I6" i="66"/>
  <c r="H6" i="66"/>
  <c r="G6" i="66"/>
  <c r="F6" i="66"/>
  <c r="E6" i="66"/>
  <c r="D12" i="67" l="1"/>
  <c r="D25" i="66"/>
  <c r="F25" i="67" s="1"/>
  <c r="E16" i="2" a="1"/>
  <c r="E16" i="2" s="1"/>
  <c r="E24" i="2" a="1"/>
  <c r="E24" i="2" s="1"/>
  <c r="E24" i="3" s="1"/>
  <c r="W117" i="86" s="1"/>
  <c r="W116" i="86" s="1"/>
  <c r="E18" i="2" a="1"/>
  <c r="E18" i="2" s="1"/>
  <c r="C52" i="49"/>
  <c r="G7" i="49" s="1"/>
  <c r="G10" i="49" s="1"/>
  <c r="E13" i="2" a="1"/>
  <c r="E13" i="2" s="1"/>
  <c r="E13" i="3" s="1"/>
  <c r="D38" i="86" s="1"/>
  <c r="E22" i="2" a="1"/>
  <c r="E22" i="2" s="1"/>
  <c r="E22" i="3" s="1"/>
  <c r="W103" i="86" s="1"/>
  <c r="W102" i="86" s="1"/>
  <c r="D124" i="86"/>
  <c r="E14" i="2" a="1"/>
  <c r="E14" i="2" s="1"/>
  <c r="E14" i="3" s="1"/>
  <c r="D45" i="86" s="1"/>
  <c r="E19" i="2" a="1"/>
  <c r="E19" i="2" s="1"/>
  <c r="E19" i="3" s="1"/>
  <c r="D79" i="83" s="1"/>
  <c r="E25" i="2" a="1"/>
  <c r="E25" i="2" s="1"/>
  <c r="E15" i="2" a="1"/>
  <c r="E15" i="2" s="1"/>
  <c r="E15" i="3" s="1"/>
  <c r="D66" i="86" s="1"/>
  <c r="G7" i="66"/>
  <c r="G10" i="66" s="1"/>
  <c r="I7" i="66"/>
  <c r="I10" i="66" s="1"/>
  <c r="H7" i="66"/>
  <c r="H10" i="66" s="1"/>
  <c r="K7" i="66"/>
  <c r="K10" i="66" s="1"/>
  <c r="M7" i="66"/>
  <c r="L7" i="66"/>
  <c r="L10" i="66" s="1"/>
  <c r="P7" i="66"/>
  <c r="P10" i="66" s="1"/>
  <c r="N7" i="66"/>
  <c r="N10" i="66" s="1"/>
  <c r="E7" i="66"/>
  <c r="E10" i="66" s="1"/>
  <c r="Q7" i="66"/>
  <c r="N12" i="49"/>
  <c r="F7" i="49"/>
  <c r="F25" i="49" s="1"/>
  <c r="O7" i="49"/>
  <c r="O25" i="49" s="1"/>
  <c r="E7" i="49"/>
  <c r="Q7" i="49"/>
  <c r="P12" i="49"/>
  <c r="P10" i="49"/>
  <c r="R12" i="66"/>
  <c r="J12" i="66"/>
  <c r="D12" i="66"/>
  <c r="F25" i="66"/>
  <c r="H25" i="67" s="1"/>
  <c r="O12" i="66"/>
  <c r="D16" i="67"/>
  <c r="C53" i="49"/>
  <c r="D54" i="49"/>
  <c r="D131" i="66"/>
  <c r="W112" i="66"/>
  <c r="O111" i="66" s="1"/>
  <c r="O15" i="66" s="1"/>
  <c r="O19" i="66" s="1"/>
  <c r="R25" i="66"/>
  <c r="T25" i="67" s="1"/>
  <c r="U25" i="67" s="1"/>
  <c r="V25" i="67" s="1"/>
  <c r="W25" i="67" s="1"/>
  <c r="X25" i="67" s="1"/>
  <c r="Y25" i="67" s="1"/>
  <c r="Z25" i="67" s="1"/>
  <c r="AA25" i="67" s="1"/>
  <c r="AB25" i="67" s="1"/>
  <c r="AC25" i="67" s="1"/>
  <c r="AD25" i="67" s="1"/>
  <c r="AE25" i="67" s="1"/>
  <c r="AF25" i="67" s="1"/>
  <c r="AG25" i="67" s="1"/>
  <c r="AH25" i="67" s="1"/>
  <c r="AI25" i="67" s="1"/>
  <c r="AJ25" i="67" s="1"/>
  <c r="AK25" i="67" s="1"/>
  <c r="AL25" i="67" s="1"/>
  <c r="AM25" i="67" s="1"/>
  <c r="AN25" i="67" s="1"/>
  <c r="AO25" i="67" s="1"/>
  <c r="AP25" i="67" s="1"/>
  <c r="AQ25" i="67" s="1"/>
  <c r="AR25" i="67" s="1"/>
  <c r="AS25" i="67" s="1"/>
  <c r="D112" i="66"/>
  <c r="I112" i="66"/>
  <c r="N112" i="66"/>
  <c r="K112" i="66"/>
  <c r="I115" i="66"/>
  <c r="I21" i="66" s="1"/>
  <c r="K20" i="67" s="1"/>
  <c r="K17" i="67"/>
  <c r="W17" i="67"/>
  <c r="AI17" i="67"/>
  <c r="N102" i="66"/>
  <c r="E112" i="66"/>
  <c r="J112" i="66"/>
  <c r="M112" i="66"/>
  <c r="H102" i="66"/>
  <c r="I102" i="66"/>
  <c r="K102" i="66"/>
  <c r="E102" i="66"/>
  <c r="F102" i="66"/>
  <c r="E17" i="67"/>
  <c r="N95" i="66"/>
  <c r="N89" i="66"/>
  <c r="Q17" i="67"/>
  <c r="AC17" i="67"/>
  <c r="AO17" i="67"/>
  <c r="F17" i="67"/>
  <c r="R17" i="67"/>
  <c r="AD17" i="67"/>
  <c r="AP17" i="67"/>
  <c r="N87" i="66"/>
  <c r="E132" i="66"/>
  <c r="E133" i="66" s="1"/>
  <c r="D133" i="66" s="1"/>
  <c r="G26" i="66" s="1"/>
  <c r="G102" i="66"/>
  <c r="G17" i="67"/>
  <c r="S17" i="67"/>
  <c r="AE17" i="67"/>
  <c r="AQ17" i="67"/>
  <c r="H17" i="67"/>
  <c r="T17" i="67"/>
  <c r="AF17" i="67"/>
  <c r="AR17" i="67"/>
  <c r="I17" i="67"/>
  <c r="U17" i="67"/>
  <c r="AG17" i="67"/>
  <c r="AS17" i="67"/>
  <c r="J102" i="66"/>
  <c r="J17" i="67"/>
  <c r="V17" i="67"/>
  <c r="AH17" i="67"/>
  <c r="L102" i="66"/>
  <c r="L17" i="67"/>
  <c r="X17" i="67"/>
  <c r="AJ17" i="67"/>
  <c r="H112" i="66"/>
  <c r="M102" i="66"/>
  <c r="M17" i="67"/>
  <c r="Y17" i="67"/>
  <c r="AK17" i="67"/>
  <c r="N17" i="67"/>
  <c r="Z17" i="67"/>
  <c r="AL17" i="67"/>
  <c r="N96" i="66"/>
  <c r="O17" i="67"/>
  <c r="AA17" i="67"/>
  <c r="AM17" i="67"/>
  <c r="N94" i="66"/>
  <c r="D102" i="66"/>
  <c r="W102" i="66"/>
  <c r="P17" i="67"/>
  <c r="AB17" i="67"/>
  <c r="AN17" i="67"/>
  <c r="N88" i="66"/>
  <c r="D115" i="66"/>
  <c r="D21" i="66" s="1"/>
  <c r="E115" i="66"/>
  <c r="E21" i="66" s="1"/>
  <c r="G20" i="67" s="1"/>
  <c r="F12" i="66"/>
  <c r="N86" i="66"/>
  <c r="J115" i="66"/>
  <c r="O25" i="66"/>
  <c r="Q25" i="67" s="1"/>
  <c r="K115" i="66"/>
  <c r="K21" i="66" s="1"/>
  <c r="L115" i="66"/>
  <c r="L21" i="66" s="1"/>
  <c r="N20" i="67" s="1"/>
  <c r="M115" i="66"/>
  <c r="L112" i="66"/>
  <c r="N115" i="66"/>
  <c r="O115" i="66"/>
  <c r="O21" i="66" s="1"/>
  <c r="P21" i="66" s="1"/>
  <c r="J25" i="66"/>
  <c r="L25" i="67" s="1"/>
  <c r="F115" i="66"/>
  <c r="F21" i="66" s="1"/>
  <c r="H20" i="67" s="1"/>
  <c r="G115" i="66"/>
  <c r="F112" i="66"/>
  <c r="O102" i="66"/>
  <c r="H115" i="66"/>
  <c r="H21" i="66" s="1"/>
  <c r="J20" i="67" s="1"/>
  <c r="G112" i="66"/>
  <c r="E13" i="63"/>
  <c r="R6" i="62"/>
  <c r="M6" i="62"/>
  <c r="D6" i="62"/>
  <c r="E25" i="3" l="1"/>
  <c r="D122" i="86" s="1"/>
  <c r="E130" i="86" s="1"/>
  <c r="D130" i="86" s="1"/>
  <c r="C130" i="86" s="1"/>
  <c r="C131" i="66"/>
  <c r="E26" i="66"/>
  <c r="N8" i="86"/>
  <c r="R8" i="86"/>
  <c r="C58" i="86"/>
  <c r="N7" i="86" s="1"/>
  <c r="C61" i="86"/>
  <c r="C56" i="86"/>
  <c r="C50" i="86"/>
  <c r="C57" i="86"/>
  <c r="C55" i="86"/>
  <c r="C60" i="86"/>
  <c r="C54" i="86"/>
  <c r="C49" i="86"/>
  <c r="C62" i="86"/>
  <c r="C52" i="86"/>
  <c r="H7" i="86" s="1"/>
  <c r="C51" i="86"/>
  <c r="C59" i="86"/>
  <c r="C53" i="86"/>
  <c r="C48" i="86"/>
  <c r="D7" i="86" s="1"/>
  <c r="Q25" i="66"/>
  <c r="S25" i="67" s="1"/>
  <c r="Q10" i="66"/>
  <c r="M25" i="66"/>
  <c r="O25" i="67" s="1"/>
  <c r="M10" i="66"/>
  <c r="W103" i="87"/>
  <c r="W102" i="87" s="1"/>
  <c r="M101" i="87" s="1"/>
  <c r="M14" i="87" s="1"/>
  <c r="G6" i="88"/>
  <c r="D79" i="87"/>
  <c r="D79" i="86"/>
  <c r="H101" i="86"/>
  <c r="H14" i="86" s="1"/>
  <c r="H18" i="86" s="1"/>
  <c r="J18" i="93" s="1"/>
  <c r="J101" i="86"/>
  <c r="J14" i="86" s="1"/>
  <c r="J18" i="86" s="1"/>
  <c r="L18" i="93" s="1"/>
  <c r="F101" i="86"/>
  <c r="F14" i="86" s="1"/>
  <c r="F18" i="86" s="1"/>
  <c r="H18" i="93" s="1"/>
  <c r="E101" i="86"/>
  <c r="E14" i="86" s="1"/>
  <c r="E18" i="86" s="1"/>
  <c r="G18" i="93" s="1"/>
  <c r="L101" i="86"/>
  <c r="L14" i="86" s="1"/>
  <c r="L18" i="86" s="1"/>
  <c r="N18" i="93" s="1"/>
  <c r="M101" i="86"/>
  <c r="M14" i="86" s="1"/>
  <c r="M18" i="86" s="1"/>
  <c r="O18" i="93" s="1"/>
  <c r="G101" i="86"/>
  <c r="G14" i="86" s="1"/>
  <c r="G18" i="86" s="1"/>
  <c r="I18" i="93" s="1"/>
  <c r="N101" i="86"/>
  <c r="N14" i="86" s="1"/>
  <c r="N18" i="86" s="1"/>
  <c r="P18" i="93" s="1"/>
  <c r="I101" i="86"/>
  <c r="I14" i="86" s="1"/>
  <c r="I18" i="86" s="1"/>
  <c r="K18" i="93" s="1"/>
  <c r="K101" i="86"/>
  <c r="K14" i="86" s="1"/>
  <c r="K18" i="86" s="1"/>
  <c r="M18" i="93" s="1"/>
  <c r="O101" i="86"/>
  <c r="O14" i="86" s="1"/>
  <c r="D101" i="86"/>
  <c r="D14" i="86" s="1"/>
  <c r="D18" i="86" s="1"/>
  <c r="F18" i="93" s="1"/>
  <c r="K115" i="86"/>
  <c r="K21" i="86" s="1"/>
  <c r="M20" i="93" s="1"/>
  <c r="G115" i="86"/>
  <c r="G21" i="86" s="1"/>
  <c r="I20" i="93" s="1"/>
  <c r="D115" i="86"/>
  <c r="D21" i="86" s="1"/>
  <c r="F20" i="93" s="1"/>
  <c r="H115" i="86"/>
  <c r="H21" i="86" s="1"/>
  <c r="J20" i="93" s="1"/>
  <c r="M115" i="86"/>
  <c r="M21" i="86" s="1"/>
  <c r="O20" i="93" s="1"/>
  <c r="N115" i="86"/>
  <c r="N21" i="86" s="1"/>
  <c r="P20" i="93" s="1"/>
  <c r="E115" i="86"/>
  <c r="E21" i="86" s="1"/>
  <c r="G20" i="93" s="1"/>
  <c r="F115" i="86"/>
  <c r="F21" i="86" s="1"/>
  <c r="H20" i="93" s="1"/>
  <c r="O115" i="86"/>
  <c r="O21" i="86" s="1"/>
  <c r="J115" i="86"/>
  <c r="J21" i="86" s="1"/>
  <c r="L20" i="93" s="1"/>
  <c r="L115" i="86"/>
  <c r="L21" i="86" s="1"/>
  <c r="N20" i="93" s="1"/>
  <c r="I115" i="86"/>
  <c r="I21" i="86" s="1"/>
  <c r="K20" i="93" s="1"/>
  <c r="AQ27" i="93"/>
  <c r="L27" i="93"/>
  <c r="AL27" i="93"/>
  <c r="I27" i="93"/>
  <c r="M27" i="93"/>
  <c r="AH27" i="93"/>
  <c r="J27" i="93"/>
  <c r="AF27" i="93"/>
  <c r="K27" i="93"/>
  <c r="AA27" i="93"/>
  <c r="Y27" i="93"/>
  <c r="AR27" i="93"/>
  <c r="H27" i="93"/>
  <c r="Z27" i="93"/>
  <c r="W27" i="93"/>
  <c r="Q27" i="93"/>
  <c r="F27" i="93"/>
  <c r="T27" i="93"/>
  <c r="R27" i="93"/>
  <c r="AN27" i="93"/>
  <c r="P27" i="93"/>
  <c r="AK27" i="93"/>
  <c r="O27" i="93"/>
  <c r="AE27" i="93"/>
  <c r="AM27" i="93"/>
  <c r="AB27" i="93"/>
  <c r="V27" i="93"/>
  <c r="AD27" i="93"/>
  <c r="X27" i="93"/>
  <c r="AS27" i="93"/>
  <c r="U27" i="93"/>
  <c r="AP27" i="93"/>
  <c r="S27" i="93"/>
  <c r="AI27" i="93"/>
  <c r="N27" i="93"/>
  <c r="AG27" i="93"/>
  <c r="AJ27" i="93"/>
  <c r="AO27" i="93"/>
  <c r="AC27" i="93"/>
  <c r="G27" i="93"/>
  <c r="E14" i="93"/>
  <c r="D14" i="93" s="1"/>
  <c r="L8" i="86"/>
  <c r="K8" i="86"/>
  <c r="J8" i="86"/>
  <c r="I8" i="86"/>
  <c r="P8" i="86"/>
  <c r="D8" i="86"/>
  <c r="G8" i="86"/>
  <c r="F8" i="86"/>
  <c r="E8" i="86"/>
  <c r="M8" i="86"/>
  <c r="H8" i="86"/>
  <c r="Q8" i="86"/>
  <c r="O8" i="86"/>
  <c r="D40" i="88"/>
  <c r="D38" i="87"/>
  <c r="D120" i="85"/>
  <c r="D122" i="85"/>
  <c r="D135" i="88"/>
  <c r="D80" i="85"/>
  <c r="D87" i="88"/>
  <c r="D102" i="85"/>
  <c r="E14" i="85" s="1"/>
  <c r="W114" i="88"/>
  <c r="W113" i="88" s="1"/>
  <c r="D116" i="85"/>
  <c r="W128" i="88"/>
  <c r="W127" i="88" s="1"/>
  <c r="D67" i="85"/>
  <c r="G8" i="85" s="1"/>
  <c r="D70" i="88"/>
  <c r="D46" i="85"/>
  <c r="D48" i="88"/>
  <c r="P6" i="84"/>
  <c r="D39" i="84"/>
  <c r="D39" i="85"/>
  <c r="D109" i="84"/>
  <c r="D133" i="82"/>
  <c r="D111" i="84"/>
  <c r="U126" i="82"/>
  <c r="U125" i="82" s="1"/>
  <c r="E124" i="82" s="1"/>
  <c r="D105" i="84"/>
  <c r="D68" i="82"/>
  <c r="K8" i="82" s="1"/>
  <c r="D69" i="84"/>
  <c r="D81" i="82"/>
  <c r="D81" i="84"/>
  <c r="U101" i="82"/>
  <c r="U100" i="82" s="1"/>
  <c r="E99" i="82" s="1"/>
  <c r="E14" i="82" s="1"/>
  <c r="D99" i="84"/>
  <c r="D45" i="82"/>
  <c r="D46" i="84"/>
  <c r="W103" i="83"/>
  <c r="W102" i="83" s="1"/>
  <c r="D101" i="83" s="1"/>
  <c r="D14" i="83" s="1"/>
  <c r="D38" i="83"/>
  <c r="D38" i="82"/>
  <c r="Q6" i="83"/>
  <c r="D66" i="87"/>
  <c r="D67" i="83"/>
  <c r="D45" i="87"/>
  <c r="D45" i="83"/>
  <c r="W117" i="87"/>
  <c r="W116" i="87" s="1"/>
  <c r="N115" i="87" s="1"/>
  <c r="W121" i="83"/>
  <c r="W120" i="83" s="1"/>
  <c r="D124" i="87"/>
  <c r="D128" i="83"/>
  <c r="D122" i="87"/>
  <c r="E130" i="87" s="1"/>
  <c r="E131" i="87" s="1"/>
  <c r="D126" i="83"/>
  <c r="G26" i="67"/>
  <c r="G21" i="67"/>
  <c r="I12" i="66"/>
  <c r="I23" i="66" s="1"/>
  <c r="K10" i="67" s="1"/>
  <c r="F111" i="66"/>
  <c r="F15" i="66" s="1"/>
  <c r="F19" i="66" s="1"/>
  <c r="H19" i="67" s="1"/>
  <c r="G25" i="66"/>
  <c r="I25" i="67" s="1"/>
  <c r="L12" i="66"/>
  <c r="L23" i="66" s="1"/>
  <c r="N10" i="67" s="1"/>
  <c r="G12" i="66"/>
  <c r="G23" i="66" s="1"/>
  <c r="I10" i="67" s="1"/>
  <c r="P25" i="66"/>
  <c r="R25" i="67" s="1"/>
  <c r="I25" i="66"/>
  <c r="K25" i="67" s="1"/>
  <c r="H25" i="66"/>
  <c r="J25" i="67" s="1"/>
  <c r="K25" i="66"/>
  <c r="M25" i="67" s="1"/>
  <c r="N25" i="66"/>
  <c r="P25" i="67" s="1"/>
  <c r="H12" i="66"/>
  <c r="H23" i="66" s="1"/>
  <c r="J10" i="67" s="1"/>
  <c r="N12" i="66"/>
  <c r="N23" i="66" s="1"/>
  <c r="P10" i="67" s="1"/>
  <c r="P12" i="66"/>
  <c r="P23" i="66" s="1"/>
  <c r="R10" i="67" s="1"/>
  <c r="Q12" i="66"/>
  <c r="M12" i="66"/>
  <c r="E12" i="66"/>
  <c r="E23" i="66" s="1"/>
  <c r="G10" i="67" s="1"/>
  <c r="E25" i="66"/>
  <c r="G25" i="67" s="1"/>
  <c r="K12" i="66"/>
  <c r="K23" i="66" s="1"/>
  <c r="M10" i="67" s="1"/>
  <c r="L25" i="66"/>
  <c r="N25" i="67" s="1"/>
  <c r="G25" i="49"/>
  <c r="G12" i="49"/>
  <c r="O12" i="49"/>
  <c r="F12" i="49"/>
  <c r="H7" i="49"/>
  <c r="H10" i="49" s="1"/>
  <c r="Q12" i="49"/>
  <c r="Q25" i="49"/>
  <c r="E25" i="49"/>
  <c r="E12" i="49"/>
  <c r="G111" i="66"/>
  <c r="G15" i="66" s="1"/>
  <c r="G19" i="66" s="1"/>
  <c r="I19" i="67" s="1"/>
  <c r="P23" i="49"/>
  <c r="D111" i="66"/>
  <c r="D15" i="66" s="1"/>
  <c r="D19" i="66" s="1"/>
  <c r="F19" i="67" s="1"/>
  <c r="J23" i="66"/>
  <c r="L10" i="67" s="1"/>
  <c r="R23" i="66"/>
  <c r="T10" i="67" s="1"/>
  <c r="D23" i="66"/>
  <c r="F10" i="67" s="1"/>
  <c r="E111" i="66"/>
  <c r="E15" i="66" s="1"/>
  <c r="E19" i="66" s="1"/>
  <c r="G19" i="67" s="1"/>
  <c r="J111" i="66"/>
  <c r="J15" i="66" s="1"/>
  <c r="J19" i="66" s="1"/>
  <c r="L19" i="67" s="1"/>
  <c r="K111" i="66"/>
  <c r="K15" i="66" s="1"/>
  <c r="K19" i="66" s="1"/>
  <c r="M19" i="67" s="1"/>
  <c r="L111" i="66"/>
  <c r="L15" i="66" s="1"/>
  <c r="L19" i="66" s="1"/>
  <c r="N19" i="67" s="1"/>
  <c r="M111" i="66"/>
  <c r="N111" i="66"/>
  <c r="N15" i="66" s="1"/>
  <c r="N19" i="66" s="1"/>
  <c r="P19" i="67" s="1"/>
  <c r="C54" i="49"/>
  <c r="D55" i="49"/>
  <c r="I111" i="66"/>
  <c r="I15" i="66" s="1"/>
  <c r="I19" i="66" s="1"/>
  <c r="K19" i="67" s="1"/>
  <c r="H111" i="66"/>
  <c r="H15" i="66" s="1"/>
  <c r="H19" i="66" s="1"/>
  <c r="J19" i="67" s="1"/>
  <c r="J21" i="66"/>
  <c r="L20" i="67" s="1"/>
  <c r="M21" i="66"/>
  <c r="O20" i="67" s="1"/>
  <c r="O23" i="66"/>
  <c r="Q10" i="67" s="1"/>
  <c r="N21" i="66"/>
  <c r="P20" i="67" s="1"/>
  <c r="F20" i="67"/>
  <c r="P15" i="66"/>
  <c r="Q15" i="66" s="1"/>
  <c r="R15" i="66" s="1"/>
  <c r="R19" i="66" s="1"/>
  <c r="G21" i="66"/>
  <c r="I20" i="67" s="1"/>
  <c r="E134" i="66"/>
  <c r="E135" i="66" s="1"/>
  <c r="E136" i="66" s="1"/>
  <c r="C133" i="66"/>
  <c r="M20" i="67"/>
  <c r="Q19" i="67"/>
  <c r="O101" i="66"/>
  <c r="O14" i="66" s="1"/>
  <c r="E101" i="66"/>
  <c r="E14" i="66" s="1"/>
  <c r="E18" i="66" s="1"/>
  <c r="G18" i="67" s="1"/>
  <c r="D132" i="66"/>
  <c r="F26" i="66" s="1"/>
  <c r="K101" i="66"/>
  <c r="K14" i="66" s="1"/>
  <c r="K18" i="66" s="1"/>
  <c r="M18" i="67" s="1"/>
  <c r="D17" i="67"/>
  <c r="I101" i="66"/>
  <c r="I14" i="66" s="1"/>
  <c r="I18" i="66" s="1"/>
  <c r="K18" i="67" s="1"/>
  <c r="F101" i="66"/>
  <c r="F14" i="66" s="1"/>
  <c r="F18" i="66" s="1"/>
  <c r="H18" i="67" s="1"/>
  <c r="L101" i="66"/>
  <c r="L14" i="66" s="1"/>
  <c r="L18" i="66" s="1"/>
  <c r="N18" i="67" s="1"/>
  <c r="N101" i="66"/>
  <c r="H101" i="66"/>
  <c r="H14" i="66" s="1"/>
  <c r="H18" i="66" s="1"/>
  <c r="J18" i="67" s="1"/>
  <c r="D101" i="66"/>
  <c r="D14" i="66" s="1"/>
  <c r="D18" i="66" s="1"/>
  <c r="J101" i="66"/>
  <c r="M101" i="66"/>
  <c r="M14" i="66" s="1"/>
  <c r="M18" i="66" s="1"/>
  <c r="G101" i="66"/>
  <c r="F23" i="66"/>
  <c r="H10" i="67" s="1"/>
  <c r="Q20" i="67"/>
  <c r="AS27" i="63"/>
  <c r="AR27" i="63"/>
  <c r="AQ27" i="63"/>
  <c r="AP27" i="63"/>
  <c r="AO27" i="63"/>
  <c r="AN27" i="63"/>
  <c r="AM27" i="63"/>
  <c r="AL27" i="63"/>
  <c r="AK27" i="63"/>
  <c r="AJ27" i="63"/>
  <c r="AI27" i="63"/>
  <c r="AH27" i="63"/>
  <c r="AG27" i="63"/>
  <c r="AF27" i="63"/>
  <c r="AE27" i="63"/>
  <c r="AD27" i="63"/>
  <c r="AC27" i="63"/>
  <c r="AB27" i="63"/>
  <c r="AA27" i="63"/>
  <c r="Z27" i="63"/>
  <c r="Y27" i="63"/>
  <c r="X27" i="63"/>
  <c r="W27" i="63"/>
  <c r="V27" i="63"/>
  <c r="U27" i="63"/>
  <c r="T27" i="63"/>
  <c r="S27" i="63"/>
  <c r="R27" i="63"/>
  <c r="Q27" i="63"/>
  <c r="P27" i="63"/>
  <c r="O27" i="63"/>
  <c r="N27" i="63"/>
  <c r="M27" i="63"/>
  <c r="L27" i="63"/>
  <c r="K27" i="63"/>
  <c r="J27" i="63"/>
  <c r="I27" i="63"/>
  <c r="H27" i="63"/>
  <c r="G27" i="63"/>
  <c r="F27" i="63"/>
  <c r="D13" i="63"/>
  <c r="E14" i="63"/>
  <c r="D14" i="63" s="1"/>
  <c r="E12" i="63"/>
  <c r="E131" i="62"/>
  <c r="E132" i="62" s="1"/>
  <c r="W116" i="62"/>
  <c r="O116" i="62"/>
  <c r="N116" i="62"/>
  <c r="M116" i="62"/>
  <c r="L116" i="62"/>
  <c r="K116" i="62"/>
  <c r="J116" i="62"/>
  <c r="I116" i="62"/>
  <c r="H116" i="62"/>
  <c r="G116" i="62"/>
  <c r="F116" i="62"/>
  <c r="E116" i="62"/>
  <c r="D116" i="62"/>
  <c r="BC96" i="62"/>
  <c r="BB96" i="62"/>
  <c r="BA96" i="62"/>
  <c r="AZ96" i="62"/>
  <c r="AY96" i="62"/>
  <c r="AX96" i="62"/>
  <c r="AW96" i="62"/>
  <c r="AV96" i="62"/>
  <c r="AU96" i="62"/>
  <c r="AT96" i="62"/>
  <c r="AS96" i="62"/>
  <c r="AR96" i="62"/>
  <c r="AQ96" i="62"/>
  <c r="AP96" i="62"/>
  <c r="AO96" i="62"/>
  <c r="AN96" i="62"/>
  <c r="AM96" i="62"/>
  <c r="AL96" i="62"/>
  <c r="AK96" i="62"/>
  <c r="AJ96" i="62"/>
  <c r="AI96" i="62"/>
  <c r="AH96" i="62"/>
  <c r="AG96" i="62"/>
  <c r="AF96" i="62"/>
  <c r="AE96" i="62"/>
  <c r="AD96" i="62"/>
  <c r="AC96" i="62"/>
  <c r="AB96" i="62"/>
  <c r="AA96" i="62"/>
  <c r="Z96" i="62"/>
  <c r="Y96" i="62"/>
  <c r="X96" i="62"/>
  <c r="W96" i="62"/>
  <c r="V96" i="62"/>
  <c r="U96" i="62"/>
  <c r="T96" i="62"/>
  <c r="S96" i="62"/>
  <c r="R96" i="62"/>
  <c r="Q96" i="62"/>
  <c r="P96" i="62"/>
  <c r="O96" i="62"/>
  <c r="BC95" i="62"/>
  <c r="BB95" i="62"/>
  <c r="BA95" i="62"/>
  <c r="AZ95" i="62"/>
  <c r="AY95" i="62"/>
  <c r="AX95" i="62"/>
  <c r="AW95" i="62"/>
  <c r="AV95" i="62"/>
  <c r="AU95" i="62"/>
  <c r="AT95" i="62"/>
  <c r="AS95" i="62"/>
  <c r="AR95" i="62"/>
  <c r="AQ95" i="62"/>
  <c r="AP95" i="62"/>
  <c r="AO95" i="62"/>
  <c r="AN95" i="62"/>
  <c r="AM95" i="62"/>
  <c r="AL95" i="62"/>
  <c r="AK95" i="62"/>
  <c r="AJ95" i="62"/>
  <c r="AI95" i="62"/>
  <c r="AH95" i="62"/>
  <c r="AG95" i="62"/>
  <c r="AF95" i="62"/>
  <c r="AE95" i="62"/>
  <c r="AD95" i="62"/>
  <c r="AC95" i="62"/>
  <c r="AB95" i="62"/>
  <c r="AA95" i="62"/>
  <c r="Z95" i="62"/>
  <c r="Y95" i="62"/>
  <c r="X95" i="62"/>
  <c r="W95" i="62"/>
  <c r="V95" i="62"/>
  <c r="U95" i="62"/>
  <c r="T95" i="62"/>
  <c r="S95" i="62"/>
  <c r="R95" i="62"/>
  <c r="Q95" i="62"/>
  <c r="P95" i="62"/>
  <c r="O95" i="62"/>
  <c r="BC94" i="62"/>
  <c r="BB94" i="62"/>
  <c r="BA94" i="62"/>
  <c r="AZ94" i="62"/>
  <c r="AY94" i="62"/>
  <c r="AX94" i="62"/>
  <c r="AW94" i="62"/>
  <c r="AV94" i="62"/>
  <c r="AU94" i="62"/>
  <c r="AT94" i="62"/>
  <c r="AS94" i="62"/>
  <c r="AR94" i="62"/>
  <c r="AQ94" i="62"/>
  <c r="AP94" i="62"/>
  <c r="AO94" i="62"/>
  <c r="AN94" i="62"/>
  <c r="AM94" i="62"/>
  <c r="AL94" i="62"/>
  <c r="AK94" i="62"/>
  <c r="AJ94" i="62"/>
  <c r="AI94" i="62"/>
  <c r="AH94" i="62"/>
  <c r="AG94" i="62"/>
  <c r="AF94" i="62"/>
  <c r="AE94" i="62"/>
  <c r="AD94" i="62"/>
  <c r="AC94" i="62"/>
  <c r="AB94" i="62"/>
  <c r="AA94" i="62"/>
  <c r="Z94" i="62"/>
  <c r="Y94" i="62"/>
  <c r="X94" i="62"/>
  <c r="W94" i="62"/>
  <c r="V94" i="62"/>
  <c r="U94" i="62"/>
  <c r="T94" i="62"/>
  <c r="S94" i="62"/>
  <c r="R94" i="62"/>
  <c r="Q94" i="62"/>
  <c r="P94" i="62"/>
  <c r="O94" i="62"/>
  <c r="BC93" i="62"/>
  <c r="BB93" i="62"/>
  <c r="BA93" i="62"/>
  <c r="AZ93" i="62"/>
  <c r="AY93" i="62"/>
  <c r="AX93" i="62"/>
  <c r="AW93" i="62"/>
  <c r="AV93" i="62"/>
  <c r="AU93" i="62"/>
  <c r="AT93" i="62"/>
  <c r="AS93" i="62"/>
  <c r="AR93" i="62"/>
  <c r="AQ93" i="62"/>
  <c r="AP93" i="62"/>
  <c r="AO93" i="62"/>
  <c r="AN93" i="62"/>
  <c r="AM93" i="62"/>
  <c r="AL93" i="62"/>
  <c r="AK93" i="62"/>
  <c r="AJ93" i="62"/>
  <c r="AI93" i="62"/>
  <c r="AH93" i="62"/>
  <c r="AG93" i="62"/>
  <c r="AF93" i="62"/>
  <c r="AE93" i="62"/>
  <c r="AD93" i="62"/>
  <c r="AC93" i="62"/>
  <c r="AB93" i="62"/>
  <c r="AA93" i="62"/>
  <c r="Z93" i="62"/>
  <c r="Y93" i="62"/>
  <c r="X93" i="62"/>
  <c r="W93" i="62"/>
  <c r="V93" i="62"/>
  <c r="U93" i="62"/>
  <c r="T93" i="62"/>
  <c r="S93" i="62"/>
  <c r="R93" i="62"/>
  <c r="Q93" i="62"/>
  <c r="P93" i="62"/>
  <c r="O93" i="62"/>
  <c r="BC92" i="62"/>
  <c r="BB92" i="62"/>
  <c r="BA92" i="62"/>
  <c r="AZ92" i="62"/>
  <c r="AY92" i="62"/>
  <c r="AX92" i="62"/>
  <c r="AW92" i="62"/>
  <c r="AV92" i="62"/>
  <c r="AU92" i="62"/>
  <c r="AT92" i="62"/>
  <c r="AS92" i="62"/>
  <c r="AR92" i="62"/>
  <c r="AQ92" i="62"/>
  <c r="AP92" i="62"/>
  <c r="AO92" i="62"/>
  <c r="AN92" i="62"/>
  <c r="AM92" i="62"/>
  <c r="AL92" i="62"/>
  <c r="AK92" i="62"/>
  <c r="AJ92" i="62"/>
  <c r="AI92" i="62"/>
  <c r="AH92" i="62"/>
  <c r="AG92" i="62"/>
  <c r="AF92" i="62"/>
  <c r="AE92" i="62"/>
  <c r="AD92" i="62"/>
  <c r="AC92" i="62"/>
  <c r="AB92" i="62"/>
  <c r="AA92" i="62"/>
  <c r="Z92" i="62"/>
  <c r="Y92" i="62"/>
  <c r="X92" i="62"/>
  <c r="W92" i="62"/>
  <c r="V92" i="62"/>
  <c r="U92" i="62"/>
  <c r="T92" i="62"/>
  <c r="S92" i="62"/>
  <c r="R92" i="62"/>
  <c r="Q92" i="62"/>
  <c r="P92" i="62"/>
  <c r="O92" i="62"/>
  <c r="BC91" i="62"/>
  <c r="BB91" i="62"/>
  <c r="BA91" i="62"/>
  <c r="AZ91" i="62"/>
  <c r="AY91" i="62"/>
  <c r="AX91" i="62"/>
  <c r="AW91" i="62"/>
  <c r="AV91" i="62"/>
  <c r="AU91" i="62"/>
  <c r="AT91" i="62"/>
  <c r="AS91" i="62"/>
  <c r="AR91" i="62"/>
  <c r="AQ91" i="62"/>
  <c r="AP91" i="62"/>
  <c r="AO91" i="62"/>
  <c r="AN91" i="62"/>
  <c r="AM91" i="62"/>
  <c r="AL91" i="62"/>
  <c r="AK91" i="62"/>
  <c r="AJ91" i="62"/>
  <c r="AI91" i="62"/>
  <c r="AH91" i="62"/>
  <c r="AG91" i="62"/>
  <c r="AF91" i="62"/>
  <c r="AE91" i="62"/>
  <c r="AD91" i="62"/>
  <c r="AC91" i="62"/>
  <c r="AB91" i="62"/>
  <c r="AA91" i="62"/>
  <c r="Z91" i="62"/>
  <c r="Y91" i="62"/>
  <c r="X91" i="62"/>
  <c r="W91" i="62"/>
  <c r="V91" i="62"/>
  <c r="U91" i="62"/>
  <c r="T91" i="62"/>
  <c r="S91" i="62"/>
  <c r="R91" i="62"/>
  <c r="Q91" i="62"/>
  <c r="P91" i="62"/>
  <c r="O91" i="62"/>
  <c r="BC90" i="62"/>
  <c r="BB90" i="62"/>
  <c r="BA90" i="62"/>
  <c r="AZ90" i="62"/>
  <c r="AY90" i="62"/>
  <c r="AX90" i="62"/>
  <c r="AW90" i="62"/>
  <c r="AV90" i="62"/>
  <c r="AU90" i="62"/>
  <c r="AT90" i="62"/>
  <c r="AS90" i="62"/>
  <c r="AR90" i="62"/>
  <c r="AQ90" i="62"/>
  <c r="AP90" i="62"/>
  <c r="AO90" i="62"/>
  <c r="AN90" i="62"/>
  <c r="AM90" i="62"/>
  <c r="AL90" i="62"/>
  <c r="AK90" i="62"/>
  <c r="AJ90" i="62"/>
  <c r="AI90" i="62"/>
  <c r="AH90" i="62"/>
  <c r="AG90" i="62"/>
  <c r="AF90" i="62"/>
  <c r="AE90" i="62"/>
  <c r="AD90" i="62"/>
  <c r="AC90" i="62"/>
  <c r="AB90" i="62"/>
  <c r="AA90" i="62"/>
  <c r="Z90" i="62"/>
  <c r="Y90" i="62"/>
  <c r="X90" i="62"/>
  <c r="W90" i="62"/>
  <c r="V90" i="62"/>
  <c r="U90" i="62"/>
  <c r="T90" i="62"/>
  <c r="S90" i="62"/>
  <c r="R90" i="62"/>
  <c r="Q90" i="62"/>
  <c r="P90" i="62"/>
  <c r="O90" i="62"/>
  <c r="BC89" i="62"/>
  <c r="BB89" i="62"/>
  <c r="BA89" i="62"/>
  <c r="AZ89" i="62"/>
  <c r="AY89" i="62"/>
  <c r="AX89" i="62"/>
  <c r="AW89" i="62"/>
  <c r="AV89" i="62"/>
  <c r="AU89" i="62"/>
  <c r="AT89" i="62"/>
  <c r="AS89" i="62"/>
  <c r="AR89" i="62"/>
  <c r="AQ89" i="62"/>
  <c r="AP89" i="62"/>
  <c r="AO89" i="62"/>
  <c r="AN89" i="62"/>
  <c r="AM89" i="62"/>
  <c r="AL89" i="62"/>
  <c r="AK89" i="62"/>
  <c r="AJ89" i="62"/>
  <c r="AI89" i="62"/>
  <c r="AH89" i="62"/>
  <c r="AG89" i="62"/>
  <c r="AF89" i="62"/>
  <c r="AE89" i="62"/>
  <c r="AD89" i="62"/>
  <c r="AC89" i="62"/>
  <c r="AB89" i="62"/>
  <c r="AA89" i="62"/>
  <c r="Z89" i="62"/>
  <c r="Y89" i="62"/>
  <c r="X89" i="62"/>
  <c r="W89" i="62"/>
  <c r="V89" i="62"/>
  <c r="U89" i="62"/>
  <c r="T89" i="62"/>
  <c r="S89" i="62"/>
  <c r="R89" i="62"/>
  <c r="Q89" i="62"/>
  <c r="P89" i="62"/>
  <c r="O89" i="62"/>
  <c r="BC88" i="62"/>
  <c r="BB88" i="62"/>
  <c r="BA88" i="62"/>
  <c r="AZ88" i="62"/>
  <c r="AY88" i="62"/>
  <c r="AX88" i="62"/>
  <c r="AW88" i="62"/>
  <c r="AV88" i="62"/>
  <c r="AU88" i="62"/>
  <c r="AT88" i="62"/>
  <c r="AS88" i="62"/>
  <c r="AR88" i="62"/>
  <c r="AQ88" i="62"/>
  <c r="AP88" i="62"/>
  <c r="AO88" i="62"/>
  <c r="AN88" i="62"/>
  <c r="AM88" i="62"/>
  <c r="AL88" i="62"/>
  <c r="AK88" i="62"/>
  <c r="AJ88" i="62"/>
  <c r="AI88" i="62"/>
  <c r="AH88" i="62"/>
  <c r="AG88" i="62"/>
  <c r="AF88" i="62"/>
  <c r="AE88" i="62"/>
  <c r="AD88" i="62"/>
  <c r="AC88" i="62"/>
  <c r="AB88" i="62"/>
  <c r="AA88" i="62"/>
  <c r="Z88" i="62"/>
  <c r="Y88" i="62"/>
  <c r="X88" i="62"/>
  <c r="W88" i="62"/>
  <c r="V88" i="62"/>
  <c r="U88" i="62"/>
  <c r="T88" i="62"/>
  <c r="S88" i="62"/>
  <c r="R88" i="62"/>
  <c r="Q88" i="62"/>
  <c r="P88" i="62"/>
  <c r="O88" i="62"/>
  <c r="BC87" i="62"/>
  <c r="BB87" i="62"/>
  <c r="BA87" i="62"/>
  <c r="AZ87" i="62"/>
  <c r="AY87" i="62"/>
  <c r="AX87" i="62"/>
  <c r="AW87" i="62"/>
  <c r="AV87" i="62"/>
  <c r="AU87" i="62"/>
  <c r="AT87" i="62"/>
  <c r="AS87" i="62"/>
  <c r="AR87" i="62"/>
  <c r="AQ87" i="62"/>
  <c r="AP87" i="62"/>
  <c r="AO87" i="62"/>
  <c r="AN87" i="62"/>
  <c r="AM87" i="62"/>
  <c r="AL87" i="62"/>
  <c r="AK87" i="62"/>
  <c r="AJ87" i="62"/>
  <c r="AI87" i="62"/>
  <c r="AH87" i="62"/>
  <c r="AG87" i="62"/>
  <c r="AF87" i="62"/>
  <c r="AE87" i="62"/>
  <c r="AD87" i="62"/>
  <c r="AC87" i="62"/>
  <c r="AB87" i="62"/>
  <c r="AA87" i="62"/>
  <c r="Z87" i="62"/>
  <c r="Y87" i="62"/>
  <c r="X87" i="62"/>
  <c r="W87" i="62"/>
  <c r="V87" i="62"/>
  <c r="U87" i="62"/>
  <c r="T87" i="62"/>
  <c r="S87" i="62"/>
  <c r="R87" i="62"/>
  <c r="Q87" i="62"/>
  <c r="P87" i="62"/>
  <c r="O87" i="62"/>
  <c r="BC86" i="62"/>
  <c r="BB86" i="62"/>
  <c r="BA86" i="62"/>
  <c r="AZ86" i="62"/>
  <c r="AY86" i="62"/>
  <c r="AX86" i="62"/>
  <c r="AW86" i="62"/>
  <c r="AV86" i="62"/>
  <c r="AU86" i="62"/>
  <c r="AT86" i="62"/>
  <c r="AS86" i="62"/>
  <c r="AR86" i="62"/>
  <c r="AQ86" i="62"/>
  <c r="AP86" i="62"/>
  <c r="AO86" i="62"/>
  <c r="AN86" i="62"/>
  <c r="AM86" i="62"/>
  <c r="AL86" i="62"/>
  <c r="AK86" i="62"/>
  <c r="AJ86" i="62"/>
  <c r="AI86" i="62"/>
  <c r="AH86" i="62"/>
  <c r="AG86" i="62"/>
  <c r="AF86" i="62"/>
  <c r="AE86" i="62"/>
  <c r="AD86" i="62"/>
  <c r="AC86" i="62"/>
  <c r="AB86" i="62"/>
  <c r="AA86" i="62"/>
  <c r="Z86" i="62"/>
  <c r="Y86" i="62"/>
  <c r="X86" i="62"/>
  <c r="W86" i="62"/>
  <c r="V86" i="62"/>
  <c r="U86" i="62"/>
  <c r="T86" i="62"/>
  <c r="S86" i="62"/>
  <c r="R86" i="62"/>
  <c r="Q86" i="62"/>
  <c r="P86" i="62"/>
  <c r="O86" i="62"/>
  <c r="O103" i="62"/>
  <c r="N103" i="62"/>
  <c r="M103" i="62"/>
  <c r="L103" i="62"/>
  <c r="K103" i="62"/>
  <c r="J103" i="62"/>
  <c r="I103" i="62"/>
  <c r="H103" i="62"/>
  <c r="G103" i="62"/>
  <c r="F103" i="62"/>
  <c r="E103" i="62"/>
  <c r="D103" i="62"/>
  <c r="C62" i="62"/>
  <c r="R7" i="62" s="1"/>
  <c r="R10" i="62" s="1"/>
  <c r="Q6" i="62"/>
  <c r="P6" i="62"/>
  <c r="O6" i="62"/>
  <c r="N6" i="62"/>
  <c r="L6" i="62"/>
  <c r="K6" i="62"/>
  <c r="J6" i="62"/>
  <c r="I6" i="62"/>
  <c r="H6" i="62"/>
  <c r="G6" i="62"/>
  <c r="F6" i="62"/>
  <c r="E6" i="62"/>
  <c r="D131" i="82" l="1"/>
  <c r="E144" i="82" s="1"/>
  <c r="D144" i="82" s="1"/>
  <c r="I26" i="82" s="1"/>
  <c r="D133" i="88"/>
  <c r="E141" i="88" s="1"/>
  <c r="E142" i="88" s="1"/>
  <c r="E131" i="86"/>
  <c r="D131" i="86" s="1"/>
  <c r="O101" i="87"/>
  <c r="O14" i="87" s="1"/>
  <c r="P14" i="87" s="1"/>
  <c r="D101" i="87"/>
  <c r="D14" i="87" s="1"/>
  <c r="H101" i="87"/>
  <c r="H14" i="87" s="1"/>
  <c r="H18" i="87" s="1"/>
  <c r="J18" i="94" s="1"/>
  <c r="D26" i="86"/>
  <c r="F21" i="93" s="1"/>
  <c r="M28" i="91"/>
  <c r="F7" i="83"/>
  <c r="F12" i="83" s="1"/>
  <c r="AF27" i="95"/>
  <c r="N10" i="86"/>
  <c r="D12" i="63"/>
  <c r="G23" i="67"/>
  <c r="U10" i="67"/>
  <c r="V10" i="67" s="1"/>
  <c r="N101" i="87"/>
  <c r="N14" i="87" s="1"/>
  <c r="N18" i="87" s="1"/>
  <c r="P18" i="94" s="1"/>
  <c r="E101" i="87"/>
  <c r="E14" i="87" s="1"/>
  <c r="E18" i="87" s="1"/>
  <c r="G18" i="94" s="1"/>
  <c r="F22" i="84"/>
  <c r="H21" i="91" s="1"/>
  <c r="C64" i="88"/>
  <c r="E64" i="88" s="1"/>
  <c r="D64" i="88" s="1"/>
  <c r="C62" i="88"/>
  <c r="E62" i="88" s="1"/>
  <c r="D62" i="88" s="1"/>
  <c r="C57" i="88"/>
  <c r="E57" i="88" s="1"/>
  <c r="D57" i="88" s="1"/>
  <c r="C51" i="88"/>
  <c r="E51" i="88" s="1"/>
  <c r="D51" i="88" s="1"/>
  <c r="C60" i="88"/>
  <c r="E60" i="88" s="1"/>
  <c r="D60" i="88" s="1"/>
  <c r="C53" i="88"/>
  <c r="E53" i="88" s="1"/>
  <c r="D53" i="88" s="1"/>
  <c r="C61" i="88"/>
  <c r="E61" i="88" s="1"/>
  <c r="D61" i="88" s="1"/>
  <c r="C55" i="88"/>
  <c r="E55" i="88" s="1"/>
  <c r="D55" i="88" s="1"/>
  <c r="C52" i="88"/>
  <c r="E52" i="88" s="1"/>
  <c r="D52" i="88" s="1"/>
  <c r="C63" i="88"/>
  <c r="E63" i="88" s="1"/>
  <c r="D63" i="88" s="1"/>
  <c r="C58" i="88"/>
  <c r="E58" i="88" s="1"/>
  <c r="D58" i="88" s="1"/>
  <c r="C65" i="88"/>
  <c r="E65" i="88" s="1"/>
  <c r="D65" i="88" s="1"/>
  <c r="C59" i="88"/>
  <c r="E59" i="88" s="1"/>
  <c r="D59" i="88" s="1"/>
  <c r="C56" i="88"/>
  <c r="E56" i="88" s="1"/>
  <c r="D56" i="88" s="1"/>
  <c r="C54" i="88"/>
  <c r="E54" i="88" s="1"/>
  <c r="D54" i="88" s="1"/>
  <c r="Q8" i="87"/>
  <c r="O8" i="87"/>
  <c r="D8" i="87"/>
  <c r="R8" i="87"/>
  <c r="C52" i="85"/>
  <c r="D52" i="85" s="1"/>
  <c r="C63" i="85"/>
  <c r="D63" i="85" s="1"/>
  <c r="C62" i="85"/>
  <c r="D62" i="85" s="1"/>
  <c r="C60" i="85"/>
  <c r="D60" i="85" s="1"/>
  <c r="C59" i="85"/>
  <c r="D59" i="85" s="1"/>
  <c r="C61" i="85"/>
  <c r="D61" i="85" s="1"/>
  <c r="D10" i="86"/>
  <c r="D61" i="83"/>
  <c r="C61" i="83" s="1"/>
  <c r="P7" i="83" s="1"/>
  <c r="P25" i="83" s="1"/>
  <c r="R26" i="90" s="1"/>
  <c r="D52" i="83"/>
  <c r="C52" i="83" s="1"/>
  <c r="G7" i="83" s="1"/>
  <c r="G12" i="83" s="1"/>
  <c r="D60" i="83"/>
  <c r="C60" i="83" s="1"/>
  <c r="O7" i="83" s="1"/>
  <c r="O25" i="83" s="1"/>
  <c r="Q26" i="90" s="1"/>
  <c r="D59" i="83"/>
  <c r="C59" i="83" s="1"/>
  <c r="N7" i="83" s="1"/>
  <c r="N12" i="83" s="1"/>
  <c r="D63" i="83"/>
  <c r="C63" i="83" s="1"/>
  <c r="R7" i="83" s="1"/>
  <c r="R25" i="83" s="1"/>
  <c r="T26" i="90" s="1"/>
  <c r="U26" i="90" s="1"/>
  <c r="V26" i="90" s="1"/>
  <c r="W26" i="90" s="1"/>
  <c r="X26" i="90" s="1"/>
  <c r="Y26" i="90" s="1"/>
  <c r="Z26" i="90" s="1"/>
  <c r="AA26" i="90" s="1"/>
  <c r="AB26" i="90" s="1"/>
  <c r="AC26" i="90" s="1"/>
  <c r="AD26" i="90" s="1"/>
  <c r="AE26" i="90" s="1"/>
  <c r="AF26" i="90" s="1"/>
  <c r="AG26" i="90" s="1"/>
  <c r="AH26" i="90" s="1"/>
  <c r="AI26" i="90" s="1"/>
  <c r="AJ26" i="90" s="1"/>
  <c r="AK26" i="90" s="1"/>
  <c r="AL26" i="90" s="1"/>
  <c r="AM26" i="90" s="1"/>
  <c r="AN26" i="90" s="1"/>
  <c r="AO26" i="90" s="1"/>
  <c r="AP26" i="90" s="1"/>
  <c r="AQ26" i="90" s="1"/>
  <c r="AR26" i="90" s="1"/>
  <c r="AS26" i="90" s="1"/>
  <c r="D62" i="83"/>
  <c r="C62" i="83" s="1"/>
  <c r="Q7" i="83" s="1"/>
  <c r="C62" i="84"/>
  <c r="D62" i="84" s="1"/>
  <c r="C61" i="84"/>
  <c r="D61" i="84" s="1"/>
  <c r="C63" i="84"/>
  <c r="D63" i="84" s="1"/>
  <c r="C54" i="84"/>
  <c r="D54" i="84" s="1"/>
  <c r="C64" i="84"/>
  <c r="D64" i="84" s="1"/>
  <c r="C56" i="84"/>
  <c r="D56" i="84" s="1"/>
  <c r="C59" i="84"/>
  <c r="D59" i="84" s="1"/>
  <c r="C58" i="84"/>
  <c r="D58" i="84" s="1"/>
  <c r="C60" i="84"/>
  <c r="D60" i="84" s="1"/>
  <c r="C53" i="84"/>
  <c r="D53" i="84" s="1"/>
  <c r="C55" i="84"/>
  <c r="D55" i="84" s="1"/>
  <c r="C57" i="84"/>
  <c r="D57" i="84" s="1"/>
  <c r="C65" i="84"/>
  <c r="D65" i="84" s="1"/>
  <c r="H10" i="86"/>
  <c r="C60" i="87"/>
  <c r="P7" i="87" s="1"/>
  <c r="C59" i="87"/>
  <c r="O7" i="87" s="1"/>
  <c r="C55" i="87"/>
  <c r="K7" i="87" s="1"/>
  <c r="C49" i="87"/>
  <c r="E7" i="87" s="1"/>
  <c r="C61" i="87"/>
  <c r="Q7" i="87" s="1"/>
  <c r="C51" i="87"/>
  <c r="G7" i="87" s="1"/>
  <c r="C54" i="87"/>
  <c r="J7" i="87" s="1"/>
  <c r="C58" i="87"/>
  <c r="N7" i="87" s="1"/>
  <c r="C53" i="87"/>
  <c r="I7" i="87" s="1"/>
  <c r="C48" i="87"/>
  <c r="D7" i="87" s="1"/>
  <c r="C56" i="87"/>
  <c r="L7" i="87" s="1"/>
  <c r="C50" i="87"/>
  <c r="F7" i="87" s="1"/>
  <c r="C57" i="87"/>
  <c r="M7" i="87" s="1"/>
  <c r="C52" i="87"/>
  <c r="H7" i="87" s="1"/>
  <c r="C62" i="87"/>
  <c r="R7" i="87" s="1"/>
  <c r="D60" i="82"/>
  <c r="C60" i="82" s="1"/>
  <c r="N7" i="82" s="1"/>
  <c r="D63" i="82"/>
  <c r="C63" i="82" s="1"/>
  <c r="D52" i="82"/>
  <c r="C52" i="82" s="1"/>
  <c r="D62" i="82"/>
  <c r="C62" i="82" s="1"/>
  <c r="P7" i="82" s="1"/>
  <c r="D61" i="82"/>
  <c r="C61" i="82" s="1"/>
  <c r="D64" i="82"/>
  <c r="C64" i="82" s="1"/>
  <c r="R7" i="82" s="1"/>
  <c r="G101" i="87"/>
  <c r="G14" i="87" s="1"/>
  <c r="G18" i="87" s="1"/>
  <c r="I18" i="94" s="1"/>
  <c r="M18" i="87"/>
  <c r="O18" i="94" s="1"/>
  <c r="L101" i="87"/>
  <c r="L14" i="87" s="1"/>
  <c r="L18" i="87" s="1"/>
  <c r="N18" i="94" s="1"/>
  <c r="J101" i="87"/>
  <c r="J14" i="87" s="1"/>
  <c r="J18" i="87" s="1"/>
  <c r="L18" i="94" s="1"/>
  <c r="F101" i="87"/>
  <c r="F14" i="87" s="1"/>
  <c r="F18" i="87" s="1"/>
  <c r="H18" i="94" s="1"/>
  <c r="I101" i="87"/>
  <c r="I14" i="87" s="1"/>
  <c r="I18" i="87" s="1"/>
  <c r="K18" i="94" s="1"/>
  <c r="K101" i="87"/>
  <c r="K14" i="87" s="1"/>
  <c r="K18" i="87" s="1"/>
  <c r="M18" i="94" s="1"/>
  <c r="N6" i="88"/>
  <c r="P6" i="88"/>
  <c r="H6" i="88"/>
  <c r="E6" i="88"/>
  <c r="N21" i="87"/>
  <c r="P20" i="94" s="1"/>
  <c r="M6" i="88"/>
  <c r="R6" i="88"/>
  <c r="J6" i="88"/>
  <c r="K6" i="88"/>
  <c r="D6" i="84"/>
  <c r="AL28" i="91"/>
  <c r="L28" i="91"/>
  <c r="AE28" i="91"/>
  <c r="AA27" i="95"/>
  <c r="R6" i="83"/>
  <c r="M124" i="82"/>
  <c r="M21" i="82" s="1"/>
  <c r="AJ28" i="91"/>
  <c r="X28" i="91"/>
  <c r="AF28" i="91"/>
  <c r="M8" i="85"/>
  <c r="AQ28" i="91"/>
  <c r="AC28" i="91"/>
  <c r="F14" i="85"/>
  <c r="F19" i="85" s="1"/>
  <c r="H19" i="92" s="1"/>
  <c r="AS28" i="91"/>
  <c r="AB28" i="91"/>
  <c r="AM28" i="91"/>
  <c r="V27" i="95"/>
  <c r="F124" i="82"/>
  <c r="F21" i="82" s="1"/>
  <c r="H21" i="89" s="1"/>
  <c r="R6" i="84"/>
  <c r="R8" i="82"/>
  <c r="J6" i="84"/>
  <c r="J14" i="85"/>
  <c r="J19" i="85" s="1"/>
  <c r="L19" i="92" s="1"/>
  <c r="AR27" i="95"/>
  <c r="AI28" i="91"/>
  <c r="U28" i="91"/>
  <c r="O28" i="91"/>
  <c r="N28" i="91"/>
  <c r="R28" i="91"/>
  <c r="T28" i="91"/>
  <c r="Q28" i="91"/>
  <c r="AP28" i="91"/>
  <c r="S28" i="91"/>
  <c r="W28" i="91"/>
  <c r="Y28" i="91"/>
  <c r="P28" i="91"/>
  <c r="L8" i="85"/>
  <c r="G14" i="85"/>
  <c r="G19" i="85" s="1"/>
  <c r="I19" i="92" s="1"/>
  <c r="Y27" i="95"/>
  <c r="F28" i="91"/>
  <c r="AK28" i="91"/>
  <c r="AR28" i="91"/>
  <c r="AH28" i="91"/>
  <c r="D22" i="84"/>
  <c r="F21" i="91" s="1"/>
  <c r="M22" i="84"/>
  <c r="O21" i="91" s="1"/>
  <c r="AD28" i="91"/>
  <c r="H28" i="91"/>
  <c r="K22" i="84"/>
  <c r="M21" i="91" s="1"/>
  <c r="G28" i="91"/>
  <c r="E15" i="91"/>
  <c r="D15" i="91" s="1"/>
  <c r="AO28" i="91"/>
  <c r="N22" i="84"/>
  <c r="P21" i="91" s="1"/>
  <c r="V28" i="91"/>
  <c r="J28" i="91"/>
  <c r="Z28" i="91"/>
  <c r="AA28" i="91"/>
  <c r="I28" i="91"/>
  <c r="AN28" i="91"/>
  <c r="K28" i="91"/>
  <c r="AG28" i="91"/>
  <c r="T27" i="95"/>
  <c r="P8" i="82"/>
  <c r="N27" i="95"/>
  <c r="AK27" i="95"/>
  <c r="Q8" i="82"/>
  <c r="G99" i="82"/>
  <c r="G14" i="82" s="1"/>
  <c r="G18" i="82" s="1"/>
  <c r="I19" i="89" s="1"/>
  <c r="O101" i="83"/>
  <c r="O14" i="83" s="1"/>
  <c r="O18" i="83" s="1"/>
  <c r="Q19" i="90" s="1"/>
  <c r="N6" i="83"/>
  <c r="F8" i="82"/>
  <c r="J99" i="82"/>
  <c r="J14" i="82" s="1"/>
  <c r="J18" i="82" s="1"/>
  <c r="L19" i="89" s="1"/>
  <c r="O8" i="85"/>
  <c r="AH27" i="95"/>
  <c r="J27" i="95"/>
  <c r="K101" i="83"/>
  <c r="K14" i="83" s="1"/>
  <c r="K18" i="83" s="1"/>
  <c r="M19" i="90" s="1"/>
  <c r="E141" i="82"/>
  <c r="D141" i="82" s="1"/>
  <c r="F26" i="82" s="1"/>
  <c r="J124" i="82"/>
  <c r="J21" i="82" s="1"/>
  <c r="L21" i="89" s="1"/>
  <c r="L8" i="82"/>
  <c r="J8" i="82"/>
  <c r="L99" i="82"/>
  <c r="L14" i="82" s="1"/>
  <c r="L18" i="82" s="1"/>
  <c r="N19" i="89" s="1"/>
  <c r="I6" i="88"/>
  <c r="F6" i="88"/>
  <c r="Q6" i="88"/>
  <c r="AP27" i="95"/>
  <c r="AI27" i="95"/>
  <c r="Z27" i="95"/>
  <c r="E14" i="95"/>
  <c r="D14" i="95" s="1"/>
  <c r="H12" i="86"/>
  <c r="H25" i="86"/>
  <c r="J25" i="93" s="1"/>
  <c r="Q6" i="86"/>
  <c r="N6" i="86"/>
  <c r="O6" i="86"/>
  <c r="P6" i="86"/>
  <c r="M6" i="86"/>
  <c r="J6" i="86"/>
  <c r="D6" i="86"/>
  <c r="E6" i="86"/>
  <c r="L6" i="86"/>
  <c r="G6" i="86"/>
  <c r="H6" i="86"/>
  <c r="I6" i="86"/>
  <c r="R6" i="86"/>
  <c r="F6" i="86"/>
  <c r="K6" i="86"/>
  <c r="N12" i="86"/>
  <c r="N25" i="86"/>
  <c r="P25" i="93" s="1"/>
  <c r="Q20" i="93"/>
  <c r="P21" i="86"/>
  <c r="F6" i="83"/>
  <c r="D124" i="82"/>
  <c r="D21" i="82" s="1"/>
  <c r="F21" i="89" s="1"/>
  <c r="I124" i="82"/>
  <c r="I21" i="82" s="1"/>
  <c r="K21" i="89" s="1"/>
  <c r="E8" i="82"/>
  <c r="K99" i="82"/>
  <c r="K14" i="82" s="1"/>
  <c r="K18" i="82" s="1"/>
  <c r="M19" i="89" s="1"/>
  <c r="L6" i="88"/>
  <c r="O6" i="88"/>
  <c r="D6" i="88"/>
  <c r="D12" i="86"/>
  <c r="D25" i="86"/>
  <c r="F25" i="93" s="1"/>
  <c r="O18" i="86"/>
  <c r="Q18" i="93" s="1"/>
  <c r="P14" i="86"/>
  <c r="G6" i="83"/>
  <c r="M6" i="83"/>
  <c r="E148" i="82"/>
  <c r="D148" i="82" s="1"/>
  <c r="D149" i="82" s="1"/>
  <c r="D150" i="82" s="1"/>
  <c r="D151" i="82" s="1"/>
  <c r="D152" i="82" s="1"/>
  <c r="D153" i="82" s="1"/>
  <c r="R26" i="82" s="1"/>
  <c r="H124" i="82"/>
  <c r="H21" i="82" s="1"/>
  <c r="J21" i="89" s="1"/>
  <c r="G124" i="82"/>
  <c r="G21" i="82" s="1"/>
  <c r="I21" i="89" s="1"/>
  <c r="M8" i="82"/>
  <c r="I8" i="82"/>
  <c r="N8" i="82"/>
  <c r="H8" i="82"/>
  <c r="D99" i="82"/>
  <c r="D14" i="82" s="1"/>
  <c r="D18" i="82" s="1"/>
  <c r="F19" i="89" s="1"/>
  <c r="M99" i="82"/>
  <c r="M14" i="82" s="1"/>
  <c r="N14" i="82" s="1"/>
  <c r="O14" i="82" s="1"/>
  <c r="H8" i="85"/>
  <c r="P14" i="85"/>
  <c r="P19" i="85" s="1"/>
  <c r="R19" i="92" s="1"/>
  <c r="AD27" i="95"/>
  <c r="I27" i="95"/>
  <c r="P27" i="95"/>
  <c r="M27" i="95"/>
  <c r="U27" i="95"/>
  <c r="AN27" i="95"/>
  <c r="AC27" i="95"/>
  <c r="AG27" i="95"/>
  <c r="K27" i="95"/>
  <c r="AJ27" i="95"/>
  <c r="F27" i="95"/>
  <c r="AM27" i="95"/>
  <c r="AE27" i="95"/>
  <c r="H27" i="95"/>
  <c r="W27" i="95"/>
  <c r="Q27" i="95"/>
  <c r="R27" i="95"/>
  <c r="AS27" i="95"/>
  <c r="J101" i="83"/>
  <c r="J14" i="83" s="1"/>
  <c r="J18" i="83" s="1"/>
  <c r="L19" i="90" s="1"/>
  <c r="O6" i="83"/>
  <c r="P6" i="83"/>
  <c r="L124" i="82"/>
  <c r="L21" i="82" s="1"/>
  <c r="N21" i="89" s="1"/>
  <c r="K124" i="82"/>
  <c r="K21" i="82" s="1"/>
  <c r="M21" i="89" s="1"/>
  <c r="G8" i="82"/>
  <c r="D8" i="82"/>
  <c r="O8" i="82"/>
  <c r="I99" i="82"/>
  <c r="I14" i="82" s="1"/>
  <c r="I18" i="82" s="1"/>
  <c r="K19" i="89" s="1"/>
  <c r="H99" i="82"/>
  <c r="H14" i="82" s="1"/>
  <c r="H18" i="82" s="1"/>
  <c r="J19" i="89" s="1"/>
  <c r="F99" i="82"/>
  <c r="F14" i="82" s="1"/>
  <c r="F18" i="82" s="1"/>
  <c r="H19" i="89" s="1"/>
  <c r="X27" i="95"/>
  <c r="AO27" i="95"/>
  <c r="S27" i="95"/>
  <c r="L27" i="95"/>
  <c r="AL27" i="95"/>
  <c r="O27" i="95"/>
  <c r="AB27" i="95"/>
  <c r="G27" i="95"/>
  <c r="AQ27" i="95"/>
  <c r="F101" i="83"/>
  <c r="F14" i="83" s="1"/>
  <c r="F18" i="83" s="1"/>
  <c r="H19" i="90" s="1"/>
  <c r="L101" i="83"/>
  <c r="L14" i="83" s="1"/>
  <c r="L18" i="83" s="1"/>
  <c r="N19" i="90" s="1"/>
  <c r="N101" i="83"/>
  <c r="N14" i="83" s="1"/>
  <c r="N18" i="83" s="1"/>
  <c r="P19" i="90" s="1"/>
  <c r="L6" i="84"/>
  <c r="E6" i="84"/>
  <c r="F6" i="84"/>
  <c r="I6" i="84"/>
  <c r="I8" i="85"/>
  <c r="P8" i="85"/>
  <c r="D8" i="85"/>
  <c r="R8" i="85"/>
  <c r="Q14" i="85"/>
  <c r="Q19" i="85" s="1"/>
  <c r="S19" i="92" s="1"/>
  <c r="I14" i="85"/>
  <c r="I19" i="85" s="1"/>
  <c r="K19" i="92" s="1"/>
  <c r="R14" i="85"/>
  <c r="R19" i="85" s="1"/>
  <c r="T19" i="92" s="1"/>
  <c r="U19" i="92" s="1"/>
  <c r="V19" i="92" s="1"/>
  <c r="W19" i="92" s="1"/>
  <c r="X19" i="92" s="1"/>
  <c r="Y19" i="92" s="1"/>
  <c r="Z19" i="92" s="1"/>
  <c r="AA19" i="92" s="1"/>
  <c r="AB19" i="92" s="1"/>
  <c r="AC19" i="92" s="1"/>
  <c r="AD19" i="92" s="1"/>
  <c r="AE19" i="92" s="1"/>
  <c r="AF19" i="92" s="1"/>
  <c r="AG19" i="92" s="1"/>
  <c r="AH19" i="92" s="1"/>
  <c r="AI19" i="92" s="1"/>
  <c r="AJ19" i="92" s="1"/>
  <c r="AK19" i="92" s="1"/>
  <c r="AL19" i="92" s="1"/>
  <c r="AM19" i="92" s="1"/>
  <c r="AN19" i="92" s="1"/>
  <c r="AO19" i="92" s="1"/>
  <c r="AP19" i="92" s="1"/>
  <c r="AQ19" i="92" s="1"/>
  <c r="AR19" i="92" s="1"/>
  <c r="AS19" i="92" s="1"/>
  <c r="H126" i="88"/>
  <c r="H23" i="88" s="1"/>
  <c r="J20" i="95" s="1"/>
  <c r="M126" i="88"/>
  <c r="M23" i="88" s="1"/>
  <c r="O20" i="95" s="1"/>
  <c r="L126" i="88"/>
  <c r="L23" i="88" s="1"/>
  <c r="N20" i="95" s="1"/>
  <c r="K126" i="88"/>
  <c r="K23" i="88" s="1"/>
  <c r="M20" i="95" s="1"/>
  <c r="E126" i="88"/>
  <c r="E23" i="88" s="1"/>
  <c r="G20" i="95" s="1"/>
  <c r="O126" i="88"/>
  <c r="O23" i="88" s="1"/>
  <c r="N126" i="88"/>
  <c r="N23" i="88" s="1"/>
  <c r="P20" i="95" s="1"/>
  <c r="G126" i="88"/>
  <c r="G23" i="88" s="1"/>
  <c r="I20" i="95" s="1"/>
  <c r="I126" i="88"/>
  <c r="I23" i="88" s="1"/>
  <c r="K20" i="95" s="1"/>
  <c r="J126" i="88"/>
  <c r="J23" i="88" s="1"/>
  <c r="L20" i="95" s="1"/>
  <c r="D126" i="88"/>
  <c r="D23" i="88" s="1"/>
  <c r="F20" i="95" s="1"/>
  <c r="F126" i="88"/>
  <c r="F23" i="88" s="1"/>
  <c r="H20" i="95" s="1"/>
  <c r="H101" i="83"/>
  <c r="H14" i="83" s="1"/>
  <c r="H18" i="83" s="1"/>
  <c r="J19" i="90" s="1"/>
  <c r="G101" i="83"/>
  <c r="G14" i="83" s="1"/>
  <c r="G18" i="83" s="1"/>
  <c r="I19" i="90" s="1"/>
  <c r="I101" i="83"/>
  <c r="I14" i="83" s="1"/>
  <c r="I18" i="83" s="1"/>
  <c r="K19" i="90" s="1"/>
  <c r="G6" i="84"/>
  <c r="N6" i="84"/>
  <c r="K6" i="84"/>
  <c r="O6" i="84"/>
  <c r="N8" i="85"/>
  <c r="F8" i="85"/>
  <c r="Q8" i="85"/>
  <c r="L14" i="85"/>
  <c r="L19" i="85" s="1"/>
  <c r="N19" i="92" s="1"/>
  <c r="H14" i="85"/>
  <c r="H19" i="85" s="1"/>
  <c r="J19" i="92" s="1"/>
  <c r="M14" i="85"/>
  <c r="M19" i="85" s="1"/>
  <c r="O19" i="92" s="1"/>
  <c r="N14" i="85"/>
  <c r="N19" i="85" s="1"/>
  <c r="P19" i="92" s="1"/>
  <c r="E131" i="85"/>
  <c r="H27" i="85" s="1"/>
  <c r="M101" i="83"/>
  <c r="M14" i="83" s="1"/>
  <c r="M18" i="83" s="1"/>
  <c r="O19" i="90" s="1"/>
  <c r="E101" i="83"/>
  <c r="E14" i="83" s="1"/>
  <c r="E18" i="83" s="1"/>
  <c r="G19" i="90" s="1"/>
  <c r="H6" i="84"/>
  <c r="M6" i="84"/>
  <c r="Q6" i="84"/>
  <c r="L22" i="84"/>
  <c r="N21" i="91" s="1"/>
  <c r="K8" i="85"/>
  <c r="J8" i="85"/>
  <c r="E8" i="85"/>
  <c r="O14" i="85"/>
  <c r="O19" i="85" s="1"/>
  <c r="Q19" i="92" s="1"/>
  <c r="K14" i="85"/>
  <c r="K19" i="85" s="1"/>
  <c r="M19" i="92" s="1"/>
  <c r="D14" i="85"/>
  <c r="D19" i="85" s="1"/>
  <c r="F19" i="92" s="1"/>
  <c r="P9" i="88"/>
  <c r="F9" i="88"/>
  <c r="J9" i="88"/>
  <c r="N9" i="88"/>
  <c r="E9" i="88"/>
  <c r="I9" i="88"/>
  <c r="Q9" i="88"/>
  <c r="G9" i="88"/>
  <c r="K9" i="88"/>
  <c r="M9" i="88"/>
  <c r="D9" i="88"/>
  <c r="R9" i="88"/>
  <c r="H9" i="88"/>
  <c r="L9" i="88"/>
  <c r="O9" i="88"/>
  <c r="G112" i="88"/>
  <c r="G16" i="88" s="1"/>
  <c r="G20" i="88" s="1"/>
  <c r="I18" i="95" s="1"/>
  <c r="J112" i="88"/>
  <c r="J16" i="88" s="1"/>
  <c r="J20" i="88" s="1"/>
  <c r="L18" i="95" s="1"/>
  <c r="F112" i="88"/>
  <c r="F16" i="88" s="1"/>
  <c r="F20" i="88" s="1"/>
  <c r="H18" i="95" s="1"/>
  <c r="D112" i="88"/>
  <c r="D16" i="88" s="1"/>
  <c r="D20" i="88" s="1"/>
  <c r="F18" i="95" s="1"/>
  <c r="I112" i="88"/>
  <c r="I16" i="88" s="1"/>
  <c r="I20" i="88" s="1"/>
  <c r="K18" i="95" s="1"/>
  <c r="N112" i="88"/>
  <c r="N16" i="88" s="1"/>
  <c r="N20" i="88" s="1"/>
  <c r="P18" i="95" s="1"/>
  <c r="L112" i="88"/>
  <c r="L16" i="88" s="1"/>
  <c r="L20" i="88" s="1"/>
  <c r="N18" i="95" s="1"/>
  <c r="K112" i="88"/>
  <c r="K16" i="88" s="1"/>
  <c r="K20" i="88" s="1"/>
  <c r="M18" i="95" s="1"/>
  <c r="H112" i="88"/>
  <c r="H16" i="88" s="1"/>
  <c r="H20" i="88" s="1"/>
  <c r="J18" i="95" s="1"/>
  <c r="M112" i="88"/>
  <c r="M16" i="88" s="1"/>
  <c r="M20" i="88" s="1"/>
  <c r="O18" i="95" s="1"/>
  <c r="O112" i="88"/>
  <c r="O16" i="88" s="1"/>
  <c r="E112" i="88"/>
  <c r="E16" i="88" s="1"/>
  <c r="E20" i="88" s="1"/>
  <c r="G18" i="95" s="1"/>
  <c r="AO28" i="92"/>
  <c r="T28" i="92"/>
  <c r="R22" i="85"/>
  <c r="T21" i="92" s="1"/>
  <c r="U21" i="92" s="1"/>
  <c r="V21" i="92" s="1"/>
  <c r="W21" i="92" s="1"/>
  <c r="X21" i="92" s="1"/>
  <c r="Y21" i="92" s="1"/>
  <c r="Z21" i="92" s="1"/>
  <c r="AA21" i="92" s="1"/>
  <c r="AB21" i="92" s="1"/>
  <c r="AC21" i="92" s="1"/>
  <c r="AD21" i="92" s="1"/>
  <c r="AE21" i="92" s="1"/>
  <c r="AF21" i="92" s="1"/>
  <c r="AG21" i="92" s="1"/>
  <c r="AH21" i="92" s="1"/>
  <c r="AI21" i="92" s="1"/>
  <c r="AJ21" i="92" s="1"/>
  <c r="AK21" i="92" s="1"/>
  <c r="AL21" i="92" s="1"/>
  <c r="AM21" i="92" s="1"/>
  <c r="AN21" i="92" s="1"/>
  <c r="AO21" i="92" s="1"/>
  <c r="AP21" i="92" s="1"/>
  <c r="AQ21" i="92" s="1"/>
  <c r="AR21" i="92" s="1"/>
  <c r="AS21" i="92" s="1"/>
  <c r="L28" i="92"/>
  <c r="P28" i="92"/>
  <c r="O22" i="85"/>
  <c r="Q21" i="92" s="1"/>
  <c r="M28" i="92"/>
  <c r="AC28" i="92"/>
  <c r="D22" i="85"/>
  <c r="F21" i="92" s="1"/>
  <c r="N28" i="92"/>
  <c r="AD28" i="92"/>
  <c r="AR28" i="92"/>
  <c r="E22" i="85"/>
  <c r="G21" i="92" s="1"/>
  <c r="O28" i="92"/>
  <c r="AE28" i="92"/>
  <c r="AK28" i="92"/>
  <c r="H28" i="92"/>
  <c r="F22" i="85"/>
  <c r="H21" i="92" s="1"/>
  <c r="AB28" i="92"/>
  <c r="AF28" i="92"/>
  <c r="Q28" i="92"/>
  <c r="AG28" i="92"/>
  <c r="H22" i="85"/>
  <c r="J21" i="92" s="1"/>
  <c r="E15" i="92"/>
  <c r="D15" i="92" s="1"/>
  <c r="R28" i="92"/>
  <c r="AH28" i="92"/>
  <c r="I22" i="85"/>
  <c r="K21" i="92" s="1"/>
  <c r="S28" i="92"/>
  <c r="AI28" i="92"/>
  <c r="AJ28" i="92"/>
  <c r="X28" i="92"/>
  <c r="G22" i="85"/>
  <c r="I21" i="92" s="1"/>
  <c r="U28" i="92"/>
  <c r="AL28" i="92"/>
  <c r="L22" i="85"/>
  <c r="N21" i="92" s="1"/>
  <c r="F28" i="92"/>
  <c r="V28" i="92"/>
  <c r="AM28" i="92"/>
  <c r="M22" i="85"/>
  <c r="O21" i="92" s="1"/>
  <c r="G28" i="92"/>
  <c r="W28" i="92"/>
  <c r="AN28" i="92"/>
  <c r="N22" i="85"/>
  <c r="P21" i="92" s="1"/>
  <c r="AP28" i="92"/>
  <c r="J22" i="85"/>
  <c r="L21" i="92" s="1"/>
  <c r="K22" i="85"/>
  <c r="M21" i="92" s="1"/>
  <c r="I28" i="92"/>
  <c r="Y28" i="92"/>
  <c r="AQ28" i="92"/>
  <c r="P22" i="85"/>
  <c r="R21" i="92" s="1"/>
  <c r="J28" i="92"/>
  <c r="Z28" i="92"/>
  <c r="AS28" i="92"/>
  <c r="Q22" i="85"/>
  <c r="S21" i="92" s="1"/>
  <c r="K28" i="92"/>
  <c r="AA28" i="92"/>
  <c r="E19" i="85"/>
  <c r="G19" i="92" s="1"/>
  <c r="R6" i="85"/>
  <c r="H6" i="85"/>
  <c r="I6" i="85"/>
  <c r="J6" i="85"/>
  <c r="L6" i="85"/>
  <c r="M6" i="85"/>
  <c r="N6" i="85"/>
  <c r="K6" i="85"/>
  <c r="P6" i="85"/>
  <c r="Q6" i="85"/>
  <c r="G6" i="85"/>
  <c r="O6" i="85"/>
  <c r="D6" i="85"/>
  <c r="E6" i="85"/>
  <c r="F6" i="85"/>
  <c r="I22" i="84"/>
  <c r="K21" i="91" s="1"/>
  <c r="H22" i="84"/>
  <c r="J21" i="91" s="1"/>
  <c r="E22" i="84"/>
  <c r="G21" i="91" s="1"/>
  <c r="O22" i="84"/>
  <c r="Q21" i="91" s="1"/>
  <c r="AI28" i="90"/>
  <c r="P22" i="84"/>
  <c r="R21" i="91" s="1"/>
  <c r="J22" i="84"/>
  <c r="L21" i="91" s="1"/>
  <c r="R22" i="84"/>
  <c r="T21" i="91" s="1"/>
  <c r="U21" i="91" s="1"/>
  <c r="V21" i="91" s="1"/>
  <c r="W21" i="91" s="1"/>
  <c r="X21" i="91" s="1"/>
  <c r="Y21" i="91" s="1"/>
  <c r="Z21" i="91" s="1"/>
  <c r="AA21" i="91" s="1"/>
  <c r="AB21" i="91" s="1"/>
  <c r="AC21" i="91" s="1"/>
  <c r="AD21" i="91" s="1"/>
  <c r="AE21" i="91" s="1"/>
  <c r="AF21" i="91" s="1"/>
  <c r="AG21" i="91" s="1"/>
  <c r="AH21" i="91" s="1"/>
  <c r="AI21" i="91" s="1"/>
  <c r="AJ21" i="91" s="1"/>
  <c r="AK21" i="91" s="1"/>
  <c r="AL21" i="91" s="1"/>
  <c r="AM21" i="91" s="1"/>
  <c r="AN21" i="91" s="1"/>
  <c r="AO21" i="91" s="1"/>
  <c r="AP21" i="91" s="1"/>
  <c r="AQ21" i="91" s="1"/>
  <c r="AR21" i="91" s="1"/>
  <c r="AS21" i="91" s="1"/>
  <c r="G22" i="84"/>
  <c r="I21" i="91" s="1"/>
  <c r="Q22" i="84"/>
  <c r="S21" i="91" s="1"/>
  <c r="O14" i="84"/>
  <c r="O19" i="84" s="1"/>
  <c r="Q19" i="91" s="1"/>
  <c r="H14" i="84"/>
  <c r="H19" i="84" s="1"/>
  <c r="J19" i="91" s="1"/>
  <c r="P14" i="84"/>
  <c r="P19" i="84" s="1"/>
  <c r="R19" i="91" s="1"/>
  <c r="I14" i="84"/>
  <c r="I19" i="84" s="1"/>
  <c r="K19" i="91" s="1"/>
  <c r="N14" i="84"/>
  <c r="N19" i="84" s="1"/>
  <c r="P19" i="91" s="1"/>
  <c r="G14" i="84"/>
  <c r="G19" i="84" s="1"/>
  <c r="I19" i="91" s="1"/>
  <c r="D14" i="84"/>
  <c r="D19" i="84" s="1"/>
  <c r="F19" i="91" s="1"/>
  <c r="L14" i="84"/>
  <c r="L19" i="84" s="1"/>
  <c r="N19" i="91" s="1"/>
  <c r="M14" i="84"/>
  <c r="M19" i="84" s="1"/>
  <c r="O19" i="91" s="1"/>
  <c r="R14" i="84"/>
  <c r="R19" i="84" s="1"/>
  <c r="T19" i="91" s="1"/>
  <c r="U19" i="91" s="1"/>
  <c r="V19" i="91" s="1"/>
  <c r="W19" i="91" s="1"/>
  <c r="X19" i="91" s="1"/>
  <c r="Y19" i="91" s="1"/>
  <c r="Z19" i="91" s="1"/>
  <c r="AA19" i="91" s="1"/>
  <c r="AB19" i="91" s="1"/>
  <c r="AC19" i="91" s="1"/>
  <c r="AD19" i="91" s="1"/>
  <c r="AE19" i="91" s="1"/>
  <c r="AF19" i="91" s="1"/>
  <c r="AG19" i="91" s="1"/>
  <c r="AH19" i="91" s="1"/>
  <c r="AI19" i="91" s="1"/>
  <c r="AJ19" i="91" s="1"/>
  <c r="AK19" i="91" s="1"/>
  <c r="AL19" i="91" s="1"/>
  <c r="AM19" i="91" s="1"/>
  <c r="AN19" i="91" s="1"/>
  <c r="AO19" i="91" s="1"/>
  <c r="AP19" i="91" s="1"/>
  <c r="AQ19" i="91" s="1"/>
  <c r="AR19" i="91" s="1"/>
  <c r="AS19" i="91" s="1"/>
  <c r="K14" i="84"/>
  <c r="K19" i="84" s="1"/>
  <c r="M19" i="91" s="1"/>
  <c r="Q14" i="84"/>
  <c r="Q19" i="84" s="1"/>
  <c r="S19" i="91" s="1"/>
  <c r="F14" i="84"/>
  <c r="F19" i="84" s="1"/>
  <c r="H19" i="91" s="1"/>
  <c r="E14" i="84"/>
  <c r="E19" i="84" s="1"/>
  <c r="G19" i="91" s="1"/>
  <c r="J14" i="84"/>
  <c r="J19" i="84" s="1"/>
  <c r="L19" i="91" s="1"/>
  <c r="Q8" i="84"/>
  <c r="N8" i="84"/>
  <c r="E8" i="84"/>
  <c r="J8" i="84"/>
  <c r="F8" i="84"/>
  <c r="K8" i="84"/>
  <c r="P8" i="84"/>
  <c r="M8" i="84"/>
  <c r="G8" i="84"/>
  <c r="L8" i="84"/>
  <c r="O8" i="84"/>
  <c r="D8" i="84"/>
  <c r="R8" i="84"/>
  <c r="H8" i="84"/>
  <c r="I8" i="84"/>
  <c r="M28" i="90"/>
  <c r="AP28" i="90"/>
  <c r="D18" i="83"/>
  <c r="F19" i="90" s="1"/>
  <c r="AK28" i="90"/>
  <c r="O28" i="90"/>
  <c r="I8" i="87"/>
  <c r="J8" i="87"/>
  <c r="AM28" i="90"/>
  <c r="AQ28" i="90"/>
  <c r="AS28" i="90"/>
  <c r="E15" i="90"/>
  <c r="D15" i="90" s="1"/>
  <c r="AB28" i="90"/>
  <c r="I115" i="87"/>
  <c r="I21" i="87" s="1"/>
  <c r="K20" i="94" s="1"/>
  <c r="H8" i="87"/>
  <c r="F8" i="87"/>
  <c r="D7" i="83"/>
  <c r="D12" i="83" s="1"/>
  <c r="G28" i="90"/>
  <c r="AL28" i="90"/>
  <c r="K28" i="90"/>
  <c r="J28" i="90"/>
  <c r="AO28" i="90"/>
  <c r="L8" i="87"/>
  <c r="P8" i="87"/>
  <c r="U28" i="90"/>
  <c r="X28" i="90"/>
  <c r="Z28" i="90"/>
  <c r="V28" i="90"/>
  <c r="T28" i="90"/>
  <c r="AF28" i="90"/>
  <c r="L28" i="90"/>
  <c r="AN28" i="90"/>
  <c r="S28" i="90"/>
  <c r="R28" i="90"/>
  <c r="P28" i="90"/>
  <c r="AG28" i="90"/>
  <c r="Y28" i="90"/>
  <c r="AJ28" i="90"/>
  <c r="F28" i="90"/>
  <c r="AR28" i="90"/>
  <c r="E6" i="83"/>
  <c r="H6" i="83"/>
  <c r="L6" i="83"/>
  <c r="K6" i="83"/>
  <c r="E7" i="83"/>
  <c r="E12" i="83" s="1"/>
  <c r="Q28" i="90"/>
  <c r="W28" i="90"/>
  <c r="H28" i="90"/>
  <c r="AD28" i="90"/>
  <c r="AC28" i="90"/>
  <c r="AA28" i="90"/>
  <c r="AH28" i="90"/>
  <c r="I28" i="90"/>
  <c r="AE28" i="90"/>
  <c r="N28" i="90"/>
  <c r="I6" i="83"/>
  <c r="J6" i="83"/>
  <c r="D6" i="83"/>
  <c r="L115" i="87"/>
  <c r="L21" i="87" s="1"/>
  <c r="N20" i="94" s="1"/>
  <c r="D115" i="87"/>
  <c r="D21" i="87" s="1"/>
  <c r="F20" i="94" s="1"/>
  <c r="E21" i="82"/>
  <c r="G21" i="89" s="1"/>
  <c r="D130" i="87"/>
  <c r="C130" i="87" s="1"/>
  <c r="K8" i="87"/>
  <c r="N8" i="87"/>
  <c r="M8" i="87"/>
  <c r="E18" i="82"/>
  <c r="G19" i="89" s="1"/>
  <c r="Q6" i="82"/>
  <c r="J6" i="82"/>
  <c r="O6" i="82"/>
  <c r="L6" i="82"/>
  <c r="E6" i="82"/>
  <c r="R6" i="82"/>
  <c r="P6" i="82"/>
  <c r="I6" i="82"/>
  <c r="F6" i="82"/>
  <c r="G6" i="82"/>
  <c r="D6" i="82"/>
  <c r="M6" i="82"/>
  <c r="N6" i="82"/>
  <c r="K6" i="82"/>
  <c r="H6" i="82"/>
  <c r="AD28" i="89"/>
  <c r="AQ28" i="89"/>
  <c r="H28" i="89"/>
  <c r="AP28" i="89"/>
  <c r="AI28" i="89"/>
  <c r="AB28" i="89"/>
  <c r="Q28" i="89"/>
  <c r="AG28" i="89"/>
  <c r="O28" i="89"/>
  <c r="AE28" i="89"/>
  <c r="N28" i="89"/>
  <c r="P28" i="89"/>
  <c r="J28" i="89"/>
  <c r="E15" i="89"/>
  <c r="D15" i="89" s="1"/>
  <c r="U28" i="89"/>
  <c r="AO28" i="89"/>
  <c r="S28" i="89"/>
  <c r="AK28" i="89"/>
  <c r="AJ28" i="89"/>
  <c r="AH28" i="89"/>
  <c r="V28" i="89"/>
  <c r="X28" i="89"/>
  <c r="R28" i="89"/>
  <c r="L28" i="89"/>
  <c r="I28" i="89"/>
  <c r="Y28" i="89"/>
  <c r="G28" i="89"/>
  <c r="W28" i="89"/>
  <c r="AN28" i="89"/>
  <c r="AL28" i="89"/>
  <c r="F28" i="89"/>
  <c r="AM28" i="89"/>
  <c r="AF28" i="89"/>
  <c r="Z28" i="89"/>
  <c r="T28" i="89"/>
  <c r="M28" i="89"/>
  <c r="AC28" i="89"/>
  <c r="K28" i="89"/>
  <c r="AA28" i="89"/>
  <c r="AR28" i="89"/>
  <c r="AS28" i="89"/>
  <c r="D7" i="82"/>
  <c r="G8" i="87"/>
  <c r="E8" i="87"/>
  <c r="E137" i="83"/>
  <c r="E138" i="83"/>
  <c r="E134" i="83"/>
  <c r="E142" i="83"/>
  <c r="E136" i="83"/>
  <c r="E139" i="83"/>
  <c r="E135" i="83"/>
  <c r="E141" i="83"/>
  <c r="E140" i="83"/>
  <c r="E143" i="83"/>
  <c r="G115" i="87"/>
  <c r="G21" i="87" s="1"/>
  <c r="I20" i="94" s="1"/>
  <c r="E115" i="87"/>
  <c r="E21" i="87" s="1"/>
  <c r="G20" i="94" s="1"/>
  <c r="O115" i="87"/>
  <c r="O21" i="87" s="1"/>
  <c r="J115" i="87"/>
  <c r="J21" i="87" s="1"/>
  <c r="L20" i="94" s="1"/>
  <c r="F115" i="87"/>
  <c r="F21" i="87" s="1"/>
  <c r="H20" i="94" s="1"/>
  <c r="K115" i="87"/>
  <c r="K21" i="87" s="1"/>
  <c r="M20" i="94" s="1"/>
  <c r="K8" i="83"/>
  <c r="L8" i="83"/>
  <c r="P8" i="83"/>
  <c r="O8" i="83"/>
  <c r="G8" i="83"/>
  <c r="E8" i="83"/>
  <c r="H8" i="83"/>
  <c r="M8" i="83"/>
  <c r="F8" i="83"/>
  <c r="I8" i="83"/>
  <c r="N8" i="83"/>
  <c r="R8" i="83"/>
  <c r="D8" i="83"/>
  <c r="Q8" i="83"/>
  <c r="J8" i="83"/>
  <c r="H115" i="87"/>
  <c r="H21" i="87" s="1"/>
  <c r="J20" i="94" s="1"/>
  <c r="M115" i="87"/>
  <c r="M21" i="87" s="1"/>
  <c r="O20" i="94" s="1"/>
  <c r="J119" i="83"/>
  <c r="J21" i="83" s="1"/>
  <c r="L21" i="90" s="1"/>
  <c r="D119" i="83"/>
  <c r="D21" i="83" s="1"/>
  <c r="F21" i="90" s="1"/>
  <c r="I119" i="83"/>
  <c r="I21" i="83" s="1"/>
  <c r="K21" i="90" s="1"/>
  <c r="F119" i="83"/>
  <c r="F21" i="83" s="1"/>
  <c r="H21" i="90" s="1"/>
  <c r="O119" i="83"/>
  <c r="O21" i="83" s="1"/>
  <c r="K119" i="83"/>
  <c r="K21" i="83" s="1"/>
  <c r="M21" i="90" s="1"/>
  <c r="N119" i="83"/>
  <c r="N21" i="83" s="1"/>
  <c r="P21" i="90" s="1"/>
  <c r="G119" i="83"/>
  <c r="G21" i="83" s="1"/>
  <c r="I21" i="90" s="1"/>
  <c r="H119" i="83"/>
  <c r="H21" i="83" s="1"/>
  <c r="J21" i="90" s="1"/>
  <c r="L119" i="83"/>
  <c r="L21" i="83" s="1"/>
  <c r="N21" i="90" s="1"/>
  <c r="E119" i="83"/>
  <c r="E21" i="83" s="1"/>
  <c r="G21" i="90" s="1"/>
  <c r="M119" i="83"/>
  <c r="M21" i="83" s="1"/>
  <c r="O21" i="90" s="1"/>
  <c r="P18" i="87"/>
  <c r="R18" i="94" s="1"/>
  <c r="Q14" i="87"/>
  <c r="O6" i="87"/>
  <c r="M6" i="87"/>
  <c r="N6" i="87"/>
  <c r="K6" i="87"/>
  <c r="L6" i="87"/>
  <c r="Q6" i="87"/>
  <c r="R6" i="87"/>
  <c r="H6" i="87"/>
  <c r="I6" i="87"/>
  <c r="P6" i="87"/>
  <c r="D6" i="87"/>
  <c r="E6" i="87"/>
  <c r="F6" i="87"/>
  <c r="G6" i="87"/>
  <c r="J6" i="87"/>
  <c r="D18" i="87"/>
  <c r="F18" i="94" s="1"/>
  <c r="E132" i="87"/>
  <c r="D131" i="87"/>
  <c r="C131" i="87" s="1"/>
  <c r="AS27" i="94"/>
  <c r="AR27" i="94"/>
  <c r="Z27" i="94"/>
  <c r="AD27" i="94"/>
  <c r="I27" i="94"/>
  <c r="AO27" i="94"/>
  <c r="AK27" i="94"/>
  <c r="G27" i="94"/>
  <c r="W27" i="94"/>
  <c r="AM27" i="94"/>
  <c r="P27" i="94"/>
  <c r="AF27" i="94"/>
  <c r="AC27" i="94"/>
  <c r="S27" i="94"/>
  <c r="L27" i="94"/>
  <c r="AP27" i="94"/>
  <c r="R27" i="94"/>
  <c r="F27" i="94"/>
  <c r="Q27" i="94"/>
  <c r="M27" i="94"/>
  <c r="K27" i="94"/>
  <c r="AA27" i="94"/>
  <c r="AQ27" i="94"/>
  <c r="T27" i="94"/>
  <c r="AJ27" i="94"/>
  <c r="AI27" i="94"/>
  <c r="J27" i="94"/>
  <c r="N27" i="94"/>
  <c r="AH27" i="94"/>
  <c r="Y27" i="94"/>
  <c r="U27" i="94"/>
  <c r="O27" i="94"/>
  <c r="AE27" i="94"/>
  <c r="H27" i="94"/>
  <c r="X27" i="94"/>
  <c r="AN27" i="94"/>
  <c r="V27" i="94"/>
  <c r="AL27" i="94"/>
  <c r="AG27" i="94"/>
  <c r="AB27" i="94"/>
  <c r="E14" i="94"/>
  <c r="D14" i="94" s="1"/>
  <c r="O18" i="87"/>
  <c r="Q18" i="94" s="1"/>
  <c r="I26" i="67"/>
  <c r="I21" i="67"/>
  <c r="Q23" i="66"/>
  <c r="S10" i="67" s="1"/>
  <c r="M23" i="66"/>
  <c r="O10" i="67" s="1"/>
  <c r="H12" i="49"/>
  <c r="R7" i="86"/>
  <c r="R10" i="86" s="1"/>
  <c r="I7" i="49"/>
  <c r="I12" i="49" s="1"/>
  <c r="D56" i="49"/>
  <c r="C56" i="49" s="1"/>
  <c r="D115" i="62"/>
  <c r="D21" i="62" s="1"/>
  <c r="F20" i="63" s="1"/>
  <c r="M15" i="66"/>
  <c r="M19" i="66" s="1"/>
  <c r="O19" i="67" s="1"/>
  <c r="C55" i="49"/>
  <c r="H25" i="49"/>
  <c r="P14" i="66"/>
  <c r="D25" i="62"/>
  <c r="D134" i="66"/>
  <c r="H26" i="66" s="1"/>
  <c r="F26" i="67"/>
  <c r="Q19" i="66"/>
  <c r="S19" i="67" s="1"/>
  <c r="J14" i="66"/>
  <c r="J18" i="66" s="1"/>
  <c r="L18" i="67" s="1"/>
  <c r="F18" i="67"/>
  <c r="F23" i="67" s="1"/>
  <c r="P19" i="66"/>
  <c r="R19" i="67" s="1"/>
  <c r="O18" i="67"/>
  <c r="N14" i="66"/>
  <c r="N18" i="66" s="1"/>
  <c r="P18" i="67" s="1"/>
  <c r="C132" i="66"/>
  <c r="G14" i="66"/>
  <c r="G18" i="66" s="1"/>
  <c r="I18" i="67" s="1"/>
  <c r="D12" i="62"/>
  <c r="J115" i="62"/>
  <c r="J21" i="62" s="1"/>
  <c r="L20" i="63" s="1"/>
  <c r="Q21" i="66"/>
  <c r="R21" i="66" s="1"/>
  <c r="R20" i="67"/>
  <c r="D136" i="66"/>
  <c r="J26" i="66" s="1"/>
  <c r="D135" i="66"/>
  <c r="M115" i="62"/>
  <c r="J102" i="62"/>
  <c r="J112" i="62"/>
  <c r="M112" i="62"/>
  <c r="H115" i="62"/>
  <c r="H21" i="62" s="1"/>
  <c r="J20" i="63" s="1"/>
  <c r="D112" i="62"/>
  <c r="F112" i="62"/>
  <c r="G112" i="62"/>
  <c r="I112" i="62"/>
  <c r="C49" i="62"/>
  <c r="E7" i="86" s="1"/>
  <c r="E10" i="86" s="1"/>
  <c r="N112" i="62"/>
  <c r="G115" i="62"/>
  <c r="I115" i="62"/>
  <c r="I21" i="62" s="1"/>
  <c r="O115" i="62"/>
  <c r="O21" i="62" s="1"/>
  <c r="N88" i="62"/>
  <c r="J17" i="63"/>
  <c r="V17" i="63"/>
  <c r="AH17" i="63"/>
  <c r="N115" i="62"/>
  <c r="N21" i="62" s="1"/>
  <c r="P20" i="63" s="1"/>
  <c r="M17" i="63"/>
  <c r="N90" i="62"/>
  <c r="L115" i="62"/>
  <c r="L21" i="62" s="1"/>
  <c r="N20" i="63" s="1"/>
  <c r="N95" i="62"/>
  <c r="K112" i="62"/>
  <c r="AA17" i="63"/>
  <c r="N93" i="62"/>
  <c r="AM17" i="63"/>
  <c r="N86" i="62"/>
  <c r="E115" i="62"/>
  <c r="E21" i="62" s="1"/>
  <c r="G20" i="63" s="1"/>
  <c r="O17" i="63"/>
  <c r="E112" i="62"/>
  <c r="E133" i="62"/>
  <c r="D131" i="62"/>
  <c r="K102" i="62"/>
  <c r="K17" i="63"/>
  <c r="W17" i="63"/>
  <c r="AI17" i="63"/>
  <c r="N91" i="62"/>
  <c r="F115" i="62"/>
  <c r="F21" i="62" s="1"/>
  <c r="H20" i="63" s="1"/>
  <c r="O112" i="62"/>
  <c r="L102" i="62"/>
  <c r="L17" i="63"/>
  <c r="X17" i="63"/>
  <c r="AJ17" i="63"/>
  <c r="N89" i="62"/>
  <c r="M102" i="62"/>
  <c r="Y17" i="63"/>
  <c r="AK17" i="63"/>
  <c r="N87" i="62"/>
  <c r="D16" i="63"/>
  <c r="N102" i="62"/>
  <c r="N17" i="63"/>
  <c r="Z17" i="63"/>
  <c r="AL17" i="63"/>
  <c r="C130" i="62"/>
  <c r="F21" i="63" s="1"/>
  <c r="P17" i="63"/>
  <c r="AB17" i="63"/>
  <c r="AN17" i="63"/>
  <c r="N96" i="62"/>
  <c r="K115" i="62"/>
  <c r="D102" i="62"/>
  <c r="E102" i="62"/>
  <c r="E17" i="63"/>
  <c r="Q17" i="63"/>
  <c r="AC17" i="63"/>
  <c r="AO17" i="63"/>
  <c r="N94" i="62"/>
  <c r="H112" i="62"/>
  <c r="F102" i="62"/>
  <c r="F17" i="63"/>
  <c r="R17" i="63"/>
  <c r="AD17" i="63"/>
  <c r="AP17" i="63"/>
  <c r="N92" i="62"/>
  <c r="G102" i="62"/>
  <c r="G17" i="63"/>
  <c r="S17" i="63"/>
  <c r="AE17" i="63"/>
  <c r="AQ17" i="63"/>
  <c r="H17" i="63"/>
  <c r="T17" i="63"/>
  <c r="AF17" i="63"/>
  <c r="AR17" i="63"/>
  <c r="H102" i="62"/>
  <c r="I102" i="62"/>
  <c r="I17" i="63"/>
  <c r="U17" i="63"/>
  <c r="AG17" i="63"/>
  <c r="AS17" i="63"/>
  <c r="L112" i="62"/>
  <c r="O102" i="62"/>
  <c r="W102" i="62"/>
  <c r="E132" i="86" l="1"/>
  <c r="E133" i="86" s="1"/>
  <c r="E146" i="82"/>
  <c r="D146" i="82" s="1"/>
  <c r="K26" i="82" s="1"/>
  <c r="E143" i="82"/>
  <c r="D143" i="82" s="1"/>
  <c r="H26" i="82" s="1"/>
  <c r="E145" i="82"/>
  <c r="D145" i="82" s="1"/>
  <c r="J26" i="82" s="1"/>
  <c r="E139" i="82"/>
  <c r="D139" i="82" s="1"/>
  <c r="D26" i="82" s="1"/>
  <c r="E140" i="82"/>
  <c r="D140" i="82" s="1"/>
  <c r="E26" i="82" s="1"/>
  <c r="E142" i="82"/>
  <c r="D142" i="82" s="1"/>
  <c r="G26" i="82" s="1"/>
  <c r="D141" i="88"/>
  <c r="C141" i="88" s="1"/>
  <c r="E147" i="82"/>
  <c r="D147" i="82" s="1"/>
  <c r="L26" i="82" s="1"/>
  <c r="F25" i="83"/>
  <c r="H26" i="90" s="1"/>
  <c r="C131" i="62"/>
  <c r="E26" i="62"/>
  <c r="C135" i="66"/>
  <c r="I26" i="66"/>
  <c r="F26" i="93"/>
  <c r="F10" i="83"/>
  <c r="F23" i="83" s="1"/>
  <c r="H10" i="90" s="1"/>
  <c r="C131" i="86"/>
  <c r="E26" i="86"/>
  <c r="G26" i="93" s="1"/>
  <c r="M26" i="82"/>
  <c r="N26" i="82"/>
  <c r="D26" i="87"/>
  <c r="F21" i="94" s="1"/>
  <c r="P26" i="82"/>
  <c r="O26" i="82"/>
  <c r="Q26" i="82"/>
  <c r="E26" i="87"/>
  <c r="G26" i="94" s="1"/>
  <c r="I23" i="67"/>
  <c r="O7" i="88"/>
  <c r="O14" i="88" s="1"/>
  <c r="P14" i="83"/>
  <c r="Q14" i="83" s="1"/>
  <c r="L10" i="87"/>
  <c r="K10" i="87"/>
  <c r="F7" i="88"/>
  <c r="F14" i="88" s="1"/>
  <c r="D10" i="87"/>
  <c r="M10" i="87"/>
  <c r="R10" i="87"/>
  <c r="G10" i="87"/>
  <c r="O10" i="87"/>
  <c r="K7" i="88"/>
  <c r="K14" i="88" s="1"/>
  <c r="M18" i="82"/>
  <c r="O19" i="89" s="1"/>
  <c r="K8" i="88"/>
  <c r="F10" i="87"/>
  <c r="D7" i="88"/>
  <c r="D27" i="88" s="1"/>
  <c r="F25" i="95" s="1"/>
  <c r="I10" i="87"/>
  <c r="Q10" i="87"/>
  <c r="P10" i="87"/>
  <c r="N18" i="82"/>
  <c r="P19" i="89" s="1"/>
  <c r="R7" i="88"/>
  <c r="R27" i="88" s="1"/>
  <c r="T25" i="95" s="1"/>
  <c r="U25" i="95" s="1"/>
  <c r="V25" i="95" s="1"/>
  <c r="W25" i="95" s="1"/>
  <c r="X25" i="95" s="1"/>
  <c r="Y25" i="95" s="1"/>
  <c r="Z25" i="95" s="1"/>
  <c r="AA25" i="95" s="1"/>
  <c r="AB25" i="95" s="1"/>
  <c r="AC25" i="95" s="1"/>
  <c r="AD25" i="95" s="1"/>
  <c r="AE25" i="95" s="1"/>
  <c r="AF25" i="95" s="1"/>
  <c r="AG25" i="95" s="1"/>
  <c r="AH25" i="95" s="1"/>
  <c r="AI25" i="95" s="1"/>
  <c r="AJ25" i="95" s="1"/>
  <c r="AK25" i="95" s="1"/>
  <c r="AL25" i="95" s="1"/>
  <c r="AM25" i="95" s="1"/>
  <c r="AN25" i="95" s="1"/>
  <c r="AO25" i="95" s="1"/>
  <c r="AP25" i="95" s="1"/>
  <c r="AQ25" i="95" s="1"/>
  <c r="AR25" i="95" s="1"/>
  <c r="AS25" i="95" s="1"/>
  <c r="J10" i="87"/>
  <c r="H10" i="87"/>
  <c r="R8" i="88"/>
  <c r="H7" i="88"/>
  <c r="H14" i="88" s="1"/>
  <c r="D8" i="88"/>
  <c r="D53" i="83"/>
  <c r="C53" i="83" s="1"/>
  <c r="H7" i="83" s="1"/>
  <c r="H12" i="83" s="1"/>
  <c r="E10" i="87"/>
  <c r="E25" i="87"/>
  <c r="G25" i="94" s="1"/>
  <c r="E12" i="87"/>
  <c r="D53" i="82"/>
  <c r="C53" i="85"/>
  <c r="N10" i="87"/>
  <c r="N25" i="87"/>
  <c r="P25" i="94" s="1"/>
  <c r="N12" i="87"/>
  <c r="P12" i="83"/>
  <c r="N25" i="83"/>
  <c r="P26" i="90" s="1"/>
  <c r="D21" i="91"/>
  <c r="P10" i="83"/>
  <c r="H23" i="86"/>
  <c r="J10" i="93" s="1"/>
  <c r="N23" i="86"/>
  <c r="P10" i="93" s="1"/>
  <c r="D23" i="86"/>
  <c r="F10" i="93" s="1"/>
  <c r="R20" i="93"/>
  <c r="Q21" i="86"/>
  <c r="P18" i="86"/>
  <c r="R18" i="93" s="1"/>
  <c r="Q14" i="86"/>
  <c r="O20" i="88"/>
  <c r="Q18" i="95" s="1"/>
  <c r="P16" i="88"/>
  <c r="E128" i="85"/>
  <c r="D131" i="85"/>
  <c r="J22" i="92" s="1"/>
  <c r="E130" i="85"/>
  <c r="E127" i="85"/>
  <c r="E129" i="85"/>
  <c r="E132" i="85"/>
  <c r="I27" i="85" s="1"/>
  <c r="Q20" i="95"/>
  <c r="P23" i="88"/>
  <c r="E143" i="88"/>
  <c r="D142" i="88"/>
  <c r="D21" i="92"/>
  <c r="D19" i="92"/>
  <c r="N10" i="83"/>
  <c r="N23" i="83" s="1"/>
  <c r="P10" i="90" s="1"/>
  <c r="D19" i="91"/>
  <c r="G10" i="83"/>
  <c r="G23" i="83" s="1"/>
  <c r="I10" i="90" s="1"/>
  <c r="Q10" i="83"/>
  <c r="O12" i="83"/>
  <c r="E10" i="83"/>
  <c r="E23" i="83" s="1"/>
  <c r="G10" i="90" s="1"/>
  <c r="G25" i="83"/>
  <c r="I26" i="90" s="1"/>
  <c r="D25" i="83"/>
  <c r="F26" i="90" s="1"/>
  <c r="E25" i="83"/>
  <c r="G26" i="90" s="1"/>
  <c r="D10" i="83"/>
  <c r="D23" i="83" s="1"/>
  <c r="F10" i="90" s="1"/>
  <c r="O10" i="83"/>
  <c r="R10" i="83"/>
  <c r="R12" i="83"/>
  <c r="Q12" i="83"/>
  <c r="Q25" i="83"/>
  <c r="S26" i="90" s="1"/>
  <c r="O21" i="89"/>
  <c r="N21" i="82"/>
  <c r="R10" i="82"/>
  <c r="R25" i="82"/>
  <c r="T26" i="89" s="1"/>
  <c r="U26" i="89" s="1"/>
  <c r="V26" i="89" s="1"/>
  <c r="W26" i="89" s="1"/>
  <c r="X26" i="89" s="1"/>
  <c r="Y26" i="89" s="1"/>
  <c r="Z26" i="89" s="1"/>
  <c r="AA26" i="89" s="1"/>
  <c r="AB26" i="89" s="1"/>
  <c r="AC26" i="89" s="1"/>
  <c r="AD26" i="89" s="1"/>
  <c r="AE26" i="89" s="1"/>
  <c r="AF26" i="89" s="1"/>
  <c r="AG26" i="89" s="1"/>
  <c r="AH26" i="89" s="1"/>
  <c r="AI26" i="89" s="1"/>
  <c r="AJ26" i="89" s="1"/>
  <c r="AK26" i="89" s="1"/>
  <c r="AL26" i="89" s="1"/>
  <c r="AM26" i="89" s="1"/>
  <c r="AN26" i="89" s="1"/>
  <c r="AO26" i="89" s="1"/>
  <c r="AP26" i="89" s="1"/>
  <c r="AQ26" i="89" s="1"/>
  <c r="AR26" i="89" s="1"/>
  <c r="AS26" i="89" s="1"/>
  <c r="R12" i="82"/>
  <c r="D12" i="82"/>
  <c r="D10" i="82"/>
  <c r="D25" i="82"/>
  <c r="F26" i="89" s="1"/>
  <c r="O18" i="82"/>
  <c r="Q19" i="89" s="1"/>
  <c r="P14" i="82"/>
  <c r="P12" i="82"/>
  <c r="P25" i="82"/>
  <c r="R26" i="89" s="1"/>
  <c r="P10" i="82"/>
  <c r="N25" i="82"/>
  <c r="P26" i="89" s="1"/>
  <c r="N10" i="82"/>
  <c r="N12" i="82"/>
  <c r="Q21" i="90"/>
  <c r="P21" i="83"/>
  <c r="R12" i="87"/>
  <c r="R25" i="87"/>
  <c r="T25" i="94" s="1"/>
  <c r="U25" i="94" s="1"/>
  <c r="V25" i="94" s="1"/>
  <c r="W25" i="94" s="1"/>
  <c r="X25" i="94" s="1"/>
  <c r="Y25" i="94" s="1"/>
  <c r="Z25" i="94" s="1"/>
  <c r="AA25" i="94" s="1"/>
  <c r="AB25" i="94" s="1"/>
  <c r="AC25" i="94" s="1"/>
  <c r="AD25" i="94" s="1"/>
  <c r="AE25" i="94" s="1"/>
  <c r="AF25" i="94" s="1"/>
  <c r="AG25" i="94" s="1"/>
  <c r="AH25" i="94" s="1"/>
  <c r="AI25" i="94" s="1"/>
  <c r="AJ25" i="94" s="1"/>
  <c r="AK25" i="94" s="1"/>
  <c r="AL25" i="94" s="1"/>
  <c r="AM25" i="94" s="1"/>
  <c r="AN25" i="94" s="1"/>
  <c r="AO25" i="94" s="1"/>
  <c r="AP25" i="94" s="1"/>
  <c r="AQ25" i="94" s="1"/>
  <c r="AR25" i="94" s="1"/>
  <c r="AS25" i="94" s="1"/>
  <c r="E133" i="87"/>
  <c r="D132" i="87"/>
  <c r="L12" i="87"/>
  <c r="L25" i="87"/>
  <c r="N25" i="94" s="1"/>
  <c r="Q20" i="94"/>
  <c r="P21" i="87"/>
  <c r="J12" i="87"/>
  <c r="J25" i="87"/>
  <c r="L25" i="94" s="1"/>
  <c r="O12" i="87"/>
  <c r="O25" i="87"/>
  <c r="Q25" i="94" s="1"/>
  <c r="P12" i="87"/>
  <c r="P25" i="87"/>
  <c r="R25" i="94" s="1"/>
  <c r="Q12" i="87"/>
  <c r="Q25" i="87"/>
  <c r="S25" i="94" s="1"/>
  <c r="D25" i="87"/>
  <c r="F25" i="94" s="1"/>
  <c r="D12" i="87"/>
  <c r="H12" i="87"/>
  <c r="H25" i="87"/>
  <c r="J25" i="94" s="1"/>
  <c r="R14" i="87"/>
  <c r="R18" i="87" s="1"/>
  <c r="T18" i="94" s="1"/>
  <c r="U18" i="94" s="1"/>
  <c r="V18" i="94" s="1"/>
  <c r="W18" i="94" s="1"/>
  <c r="X18" i="94" s="1"/>
  <c r="Y18" i="94" s="1"/>
  <c r="Z18" i="94" s="1"/>
  <c r="AA18" i="94" s="1"/>
  <c r="AB18" i="94" s="1"/>
  <c r="AC18" i="94" s="1"/>
  <c r="AD18" i="94" s="1"/>
  <c r="AE18" i="94" s="1"/>
  <c r="AF18" i="94" s="1"/>
  <c r="AG18" i="94" s="1"/>
  <c r="AH18" i="94" s="1"/>
  <c r="AI18" i="94" s="1"/>
  <c r="AJ18" i="94" s="1"/>
  <c r="AK18" i="94" s="1"/>
  <c r="AL18" i="94" s="1"/>
  <c r="AM18" i="94" s="1"/>
  <c r="AN18" i="94" s="1"/>
  <c r="AO18" i="94" s="1"/>
  <c r="AP18" i="94" s="1"/>
  <c r="AQ18" i="94" s="1"/>
  <c r="AR18" i="94" s="1"/>
  <c r="AS18" i="94" s="1"/>
  <c r="Q18" i="87"/>
  <c r="S18" i="94" s="1"/>
  <c r="M25" i="87"/>
  <c r="O25" i="94" s="1"/>
  <c r="M12" i="87"/>
  <c r="G12" i="87"/>
  <c r="G25" i="87"/>
  <c r="I25" i="94" s="1"/>
  <c r="K12" i="87"/>
  <c r="K25" i="87"/>
  <c r="M25" i="94" s="1"/>
  <c r="F25" i="87"/>
  <c r="H25" i="94" s="1"/>
  <c r="F12" i="87"/>
  <c r="I12" i="87"/>
  <c r="I25" i="87"/>
  <c r="K25" i="94" s="1"/>
  <c r="H21" i="67"/>
  <c r="H23" i="67" s="1"/>
  <c r="R12" i="62"/>
  <c r="R23" i="62" s="1"/>
  <c r="T10" i="63" s="1"/>
  <c r="E12" i="86"/>
  <c r="E25" i="86"/>
  <c r="G25" i="93" s="1"/>
  <c r="R12" i="86"/>
  <c r="R25" i="86"/>
  <c r="T25" i="93" s="1"/>
  <c r="U25" i="93" s="1"/>
  <c r="V25" i="93" s="1"/>
  <c r="W25" i="93" s="1"/>
  <c r="X25" i="93" s="1"/>
  <c r="Y25" i="93" s="1"/>
  <c r="Z25" i="93" s="1"/>
  <c r="AA25" i="93" s="1"/>
  <c r="AB25" i="93" s="1"/>
  <c r="AC25" i="93" s="1"/>
  <c r="AD25" i="93" s="1"/>
  <c r="AE25" i="93" s="1"/>
  <c r="AF25" i="93" s="1"/>
  <c r="AG25" i="93" s="1"/>
  <c r="AH25" i="93" s="1"/>
  <c r="AI25" i="93" s="1"/>
  <c r="AJ25" i="93" s="1"/>
  <c r="AK25" i="93" s="1"/>
  <c r="AL25" i="93" s="1"/>
  <c r="AM25" i="93" s="1"/>
  <c r="AN25" i="93" s="1"/>
  <c r="AO25" i="93" s="1"/>
  <c r="AP25" i="93" s="1"/>
  <c r="AQ25" i="93" s="1"/>
  <c r="AR25" i="93" s="1"/>
  <c r="AS25" i="93" s="1"/>
  <c r="R25" i="62"/>
  <c r="T25" i="63" s="1"/>
  <c r="U25" i="63" s="1"/>
  <c r="V25" i="63" s="1"/>
  <c r="W25" i="63" s="1"/>
  <c r="X25" i="63" s="1"/>
  <c r="Y25" i="63" s="1"/>
  <c r="Z25" i="63" s="1"/>
  <c r="AA25" i="63" s="1"/>
  <c r="AB25" i="63" s="1"/>
  <c r="AC25" i="63" s="1"/>
  <c r="AD25" i="63" s="1"/>
  <c r="AE25" i="63" s="1"/>
  <c r="AF25" i="63" s="1"/>
  <c r="AG25" i="63" s="1"/>
  <c r="AH25" i="63" s="1"/>
  <c r="AI25" i="63" s="1"/>
  <c r="AJ25" i="63" s="1"/>
  <c r="AK25" i="63" s="1"/>
  <c r="AL25" i="63" s="1"/>
  <c r="AM25" i="63" s="1"/>
  <c r="AN25" i="63" s="1"/>
  <c r="AO25" i="63" s="1"/>
  <c r="AP25" i="63" s="1"/>
  <c r="AQ25" i="63" s="1"/>
  <c r="AR25" i="63" s="1"/>
  <c r="AS25" i="63" s="1"/>
  <c r="I25" i="49"/>
  <c r="J7" i="49"/>
  <c r="J12" i="49" s="1"/>
  <c r="D57" i="49"/>
  <c r="K7" i="49"/>
  <c r="C134" i="66"/>
  <c r="J101" i="62"/>
  <c r="J14" i="62" s="1"/>
  <c r="J18" i="62" s="1"/>
  <c r="L18" i="63" s="1"/>
  <c r="Q14" i="66"/>
  <c r="P18" i="66"/>
  <c r="R18" i="67" s="1"/>
  <c r="O18" i="66"/>
  <c r="Q18" i="67" s="1"/>
  <c r="D23" i="62"/>
  <c r="F10" i="63" s="1"/>
  <c r="T19" i="67"/>
  <c r="H26" i="67"/>
  <c r="K21" i="62"/>
  <c r="M20" i="63" s="1"/>
  <c r="G21" i="62"/>
  <c r="I20" i="63" s="1"/>
  <c r="P21" i="62"/>
  <c r="K26" i="67"/>
  <c r="E137" i="66"/>
  <c r="D137" i="66" s="1"/>
  <c r="K26" i="66" s="1"/>
  <c r="C136" i="66"/>
  <c r="L21" i="67" s="1"/>
  <c r="L23" i="67" s="1"/>
  <c r="T20" i="67"/>
  <c r="U20" i="67" s="1"/>
  <c r="V20" i="67" s="1"/>
  <c r="W20" i="67" s="1"/>
  <c r="X20" i="67" s="1"/>
  <c r="Y20" i="67" s="1"/>
  <c r="Z20" i="67" s="1"/>
  <c r="AA20" i="67" s="1"/>
  <c r="AB20" i="67" s="1"/>
  <c r="AC20" i="67" s="1"/>
  <c r="AD20" i="67" s="1"/>
  <c r="AE20" i="67" s="1"/>
  <c r="AF20" i="67" s="1"/>
  <c r="AG20" i="67" s="1"/>
  <c r="AH20" i="67" s="1"/>
  <c r="AI20" i="67" s="1"/>
  <c r="AJ20" i="67" s="1"/>
  <c r="AK20" i="67" s="1"/>
  <c r="AL20" i="67" s="1"/>
  <c r="AM20" i="67" s="1"/>
  <c r="AN20" i="67" s="1"/>
  <c r="AO20" i="67" s="1"/>
  <c r="AP20" i="67" s="1"/>
  <c r="AQ20" i="67" s="1"/>
  <c r="AR20" i="67" s="1"/>
  <c r="AS20" i="67" s="1"/>
  <c r="S20" i="67"/>
  <c r="W10" i="67"/>
  <c r="K20" i="63"/>
  <c r="M21" i="62"/>
  <c r="O20" i="63" s="1"/>
  <c r="C50" i="62"/>
  <c r="E7" i="62"/>
  <c r="E10" i="62" s="1"/>
  <c r="O101" i="62"/>
  <c r="O14" i="62" s="1"/>
  <c r="P14" i="62" s="1"/>
  <c r="P18" i="62" s="1"/>
  <c r="D132" i="62"/>
  <c r="G101" i="62"/>
  <c r="M101" i="62"/>
  <c r="M14" i="62" s="1"/>
  <c r="M18" i="62" s="1"/>
  <c r="D17" i="63"/>
  <c r="F26" i="63"/>
  <c r="H101" i="62"/>
  <c r="L101" i="62"/>
  <c r="L14" i="62" s="1"/>
  <c r="N101" i="62"/>
  <c r="N14" i="62" s="1"/>
  <c r="N18" i="62" s="1"/>
  <c r="F101" i="62"/>
  <c r="D133" i="62"/>
  <c r="E134" i="62"/>
  <c r="D134" i="62" s="1"/>
  <c r="H26" i="62" s="1"/>
  <c r="K101" i="62"/>
  <c r="D101" i="62"/>
  <c r="D14" i="62" s="1"/>
  <c r="D18" i="62" s="1"/>
  <c r="I101" i="62"/>
  <c r="E101" i="62"/>
  <c r="E14" i="62" s="1"/>
  <c r="E18" i="62" s="1"/>
  <c r="G18" i="63" s="1"/>
  <c r="G6" i="51"/>
  <c r="D6" i="51"/>
  <c r="D132" i="86" l="1"/>
  <c r="C132" i="86" s="1"/>
  <c r="D28" i="88"/>
  <c r="F21" i="95" s="1"/>
  <c r="C133" i="62"/>
  <c r="I21" i="63" s="1"/>
  <c r="G26" i="62"/>
  <c r="C132" i="62"/>
  <c r="F26" i="62"/>
  <c r="K21" i="67"/>
  <c r="K23" i="67" s="1"/>
  <c r="F26" i="94"/>
  <c r="G21" i="94"/>
  <c r="G21" i="93"/>
  <c r="C132" i="87"/>
  <c r="F26" i="87"/>
  <c r="H26" i="94" s="1"/>
  <c r="C142" i="88"/>
  <c r="E28" i="88"/>
  <c r="G21" i="95" s="1"/>
  <c r="D127" i="85"/>
  <c r="D27" i="85"/>
  <c r="F22" i="92" s="1"/>
  <c r="D130" i="85"/>
  <c r="G27" i="85"/>
  <c r="I27" i="92" s="1"/>
  <c r="D129" i="85"/>
  <c r="F27" i="85"/>
  <c r="H22" i="92" s="1"/>
  <c r="D128" i="85"/>
  <c r="E27" i="85"/>
  <c r="G27" i="92" s="1"/>
  <c r="P18" i="83"/>
  <c r="R19" i="90" s="1"/>
  <c r="O27" i="88"/>
  <c r="Q25" i="95" s="1"/>
  <c r="F27" i="88"/>
  <c r="H25" i="95" s="1"/>
  <c r="U10" i="63"/>
  <c r="D12" i="88"/>
  <c r="R12" i="88"/>
  <c r="R14" i="88"/>
  <c r="D14" i="88"/>
  <c r="K12" i="88"/>
  <c r="K25" i="88" s="1"/>
  <c r="M10" i="95" s="1"/>
  <c r="H10" i="83"/>
  <c r="H23" i="83" s="1"/>
  <c r="J10" i="90" s="1"/>
  <c r="K27" i="88"/>
  <c r="M25" i="95" s="1"/>
  <c r="H27" i="88"/>
  <c r="J25" i="95" s="1"/>
  <c r="D54" i="83"/>
  <c r="C54" i="83" s="1"/>
  <c r="I7" i="83" s="1"/>
  <c r="E23" i="87"/>
  <c r="G10" i="94" s="1"/>
  <c r="H25" i="83"/>
  <c r="J26" i="90" s="1"/>
  <c r="D53" i="85"/>
  <c r="C54" i="85"/>
  <c r="C53" i="82"/>
  <c r="D54" i="82"/>
  <c r="N23" i="87"/>
  <c r="P10" i="94" s="1"/>
  <c r="P23" i="83"/>
  <c r="R10" i="90" s="1"/>
  <c r="J27" i="92"/>
  <c r="R14" i="86"/>
  <c r="R18" i="86" s="1"/>
  <c r="T18" i="93" s="1"/>
  <c r="U18" i="93" s="1"/>
  <c r="V18" i="93" s="1"/>
  <c r="W18" i="93" s="1"/>
  <c r="X18" i="93" s="1"/>
  <c r="Y18" i="93" s="1"/>
  <c r="Z18" i="93" s="1"/>
  <c r="AA18" i="93" s="1"/>
  <c r="AB18" i="93" s="1"/>
  <c r="AC18" i="93" s="1"/>
  <c r="AD18" i="93" s="1"/>
  <c r="AE18" i="93" s="1"/>
  <c r="AF18" i="93" s="1"/>
  <c r="AG18" i="93" s="1"/>
  <c r="AH18" i="93" s="1"/>
  <c r="AI18" i="93" s="1"/>
  <c r="AJ18" i="93" s="1"/>
  <c r="Q18" i="86"/>
  <c r="S18" i="93" s="1"/>
  <c r="E134" i="86"/>
  <c r="D133" i="86"/>
  <c r="R21" i="86"/>
  <c r="T20" i="93" s="1"/>
  <c r="U20" i="93" s="1"/>
  <c r="V20" i="93" s="1"/>
  <c r="W20" i="93" s="1"/>
  <c r="X20" i="93" s="1"/>
  <c r="Y20" i="93" s="1"/>
  <c r="Z20" i="93" s="1"/>
  <c r="AA20" i="93" s="1"/>
  <c r="AB20" i="93" s="1"/>
  <c r="AC20" i="93" s="1"/>
  <c r="AD20" i="93" s="1"/>
  <c r="AE20" i="93" s="1"/>
  <c r="AF20" i="93" s="1"/>
  <c r="AG20" i="93" s="1"/>
  <c r="AH20" i="93" s="1"/>
  <c r="AI20" i="93" s="1"/>
  <c r="AJ20" i="93" s="1"/>
  <c r="AK20" i="93" s="1"/>
  <c r="AL20" i="93" s="1"/>
  <c r="AM20" i="93" s="1"/>
  <c r="AN20" i="93" s="1"/>
  <c r="AO20" i="93" s="1"/>
  <c r="AP20" i="93" s="1"/>
  <c r="AQ20" i="93" s="1"/>
  <c r="AR20" i="93" s="1"/>
  <c r="AS20" i="93" s="1"/>
  <c r="S20" i="93"/>
  <c r="D132" i="85"/>
  <c r="E133" i="85"/>
  <c r="J27" i="85" s="1"/>
  <c r="Q23" i="88"/>
  <c r="R20" i="95"/>
  <c r="E144" i="88"/>
  <c r="D143" i="88"/>
  <c r="Q16" i="88"/>
  <c r="P20" i="88"/>
  <c r="R18" i="95" s="1"/>
  <c r="O23" i="83"/>
  <c r="Q10" i="90" s="1"/>
  <c r="Q23" i="83"/>
  <c r="S10" i="90" s="1"/>
  <c r="R23" i="83"/>
  <c r="T10" i="90" s="1"/>
  <c r="U10" i="90" s="1"/>
  <c r="V10" i="90" s="1"/>
  <c r="W10" i="90" s="1"/>
  <c r="X10" i="90" s="1"/>
  <c r="Y10" i="90" s="1"/>
  <c r="Z10" i="90" s="1"/>
  <c r="AA10" i="90" s="1"/>
  <c r="AB10" i="90" s="1"/>
  <c r="AC10" i="90" s="1"/>
  <c r="N23" i="82"/>
  <c r="P10" i="89" s="1"/>
  <c r="D23" i="82"/>
  <c r="F10" i="89" s="1"/>
  <c r="R23" i="82"/>
  <c r="T10" i="89" s="1"/>
  <c r="U10" i="89" s="1"/>
  <c r="V10" i="89" s="1"/>
  <c r="W10" i="89" s="1"/>
  <c r="X10" i="89" s="1"/>
  <c r="Y10" i="89" s="1"/>
  <c r="Z10" i="89" s="1"/>
  <c r="AA10" i="89" s="1"/>
  <c r="AB10" i="89" s="1"/>
  <c r="AC10" i="89" s="1"/>
  <c r="P23" i="82"/>
  <c r="R10" i="89" s="1"/>
  <c r="Q14" i="82"/>
  <c r="P18" i="82"/>
  <c r="R19" i="89" s="1"/>
  <c r="P21" i="89"/>
  <c r="O21" i="82"/>
  <c r="Q21" i="83"/>
  <c r="R21" i="90"/>
  <c r="R14" i="83"/>
  <c r="R18" i="83" s="1"/>
  <c r="T19" i="90" s="1"/>
  <c r="U19" i="90" s="1"/>
  <c r="V19" i="90" s="1"/>
  <c r="W19" i="90" s="1"/>
  <c r="X19" i="90" s="1"/>
  <c r="Y19" i="90" s="1"/>
  <c r="Z19" i="90" s="1"/>
  <c r="AA19" i="90" s="1"/>
  <c r="AB19" i="90" s="1"/>
  <c r="AC19" i="90" s="1"/>
  <c r="AD19" i="90" s="1"/>
  <c r="AE19" i="90" s="1"/>
  <c r="AF19" i="90" s="1"/>
  <c r="AG19" i="90" s="1"/>
  <c r="AH19" i="90" s="1"/>
  <c r="AI19" i="90" s="1"/>
  <c r="AJ19" i="90" s="1"/>
  <c r="AK19" i="90" s="1"/>
  <c r="Q18" i="83"/>
  <c r="S19" i="90" s="1"/>
  <c r="R23" i="87"/>
  <c r="T10" i="94" s="1"/>
  <c r="I23" i="87"/>
  <c r="K10" i="94" s="1"/>
  <c r="G23" i="87"/>
  <c r="I10" i="94" s="1"/>
  <c r="O23" i="87"/>
  <c r="Q10" i="94" s="1"/>
  <c r="M23" i="87"/>
  <c r="O10" i="94" s="1"/>
  <c r="P23" i="87"/>
  <c r="R10" i="94" s="1"/>
  <c r="R20" i="94"/>
  <c r="Q21" i="87"/>
  <c r="E134" i="87"/>
  <c r="D133" i="87"/>
  <c r="D23" i="87"/>
  <c r="F10" i="94" s="1"/>
  <c r="Q23" i="87"/>
  <c r="S10" i="94" s="1"/>
  <c r="K23" i="87"/>
  <c r="M10" i="94" s="1"/>
  <c r="F23" i="87"/>
  <c r="H10" i="94" s="1"/>
  <c r="D18" i="94"/>
  <c r="H23" i="87"/>
  <c r="J10" i="94" s="1"/>
  <c r="J23" i="87"/>
  <c r="L10" i="94" s="1"/>
  <c r="L23" i="87"/>
  <c r="N10" i="94" s="1"/>
  <c r="J26" i="67"/>
  <c r="J21" i="67"/>
  <c r="J23" i="67" s="1"/>
  <c r="G26" i="63"/>
  <c r="G21" i="63"/>
  <c r="E23" i="86"/>
  <c r="G10" i="93" s="1"/>
  <c r="R23" i="86"/>
  <c r="T10" i="93" s="1"/>
  <c r="F7" i="62"/>
  <c r="F10" i="62" s="1"/>
  <c r="F7" i="86"/>
  <c r="F10" i="86" s="1"/>
  <c r="C57" i="49"/>
  <c r="D58" i="49"/>
  <c r="J10" i="49"/>
  <c r="J25" i="49"/>
  <c r="K12" i="49"/>
  <c r="Q18" i="66"/>
  <c r="S18" i="67" s="1"/>
  <c r="R14" i="66"/>
  <c r="R18" i="66" s="1"/>
  <c r="T18" i="67" s="1"/>
  <c r="E25" i="62"/>
  <c r="G25" i="63" s="1"/>
  <c r="K25" i="49"/>
  <c r="Q21" i="62"/>
  <c r="R21" i="62" s="1"/>
  <c r="T20" i="63" s="1"/>
  <c r="U20" i="63" s="1"/>
  <c r="V20" i="63" s="1"/>
  <c r="W20" i="63" s="1"/>
  <c r="X20" i="63" s="1"/>
  <c r="Y20" i="63" s="1"/>
  <c r="Z20" i="63" s="1"/>
  <c r="AA20" i="63" s="1"/>
  <c r="AB20" i="63" s="1"/>
  <c r="AC20" i="63" s="1"/>
  <c r="AD20" i="63" s="1"/>
  <c r="AE20" i="63" s="1"/>
  <c r="AF20" i="63" s="1"/>
  <c r="AG20" i="63" s="1"/>
  <c r="AH20" i="63" s="1"/>
  <c r="AI20" i="63" s="1"/>
  <c r="AJ20" i="63" s="1"/>
  <c r="AK20" i="63" s="1"/>
  <c r="AL20" i="63" s="1"/>
  <c r="AM20" i="63" s="1"/>
  <c r="AN20" i="63" s="1"/>
  <c r="AO20" i="63" s="1"/>
  <c r="AP20" i="63" s="1"/>
  <c r="AQ20" i="63" s="1"/>
  <c r="AR20" i="63" s="1"/>
  <c r="AS20" i="63" s="1"/>
  <c r="U19" i="67"/>
  <c r="V19" i="67" s="1"/>
  <c r="W19" i="67" s="1"/>
  <c r="X19" i="67" s="1"/>
  <c r="Y19" i="67" s="1"/>
  <c r="Z19" i="67" s="1"/>
  <c r="AA19" i="67" s="1"/>
  <c r="AB19" i="67" s="1"/>
  <c r="AC19" i="67" s="1"/>
  <c r="AD19" i="67" s="1"/>
  <c r="AE19" i="67" s="1"/>
  <c r="AF19" i="67" s="1"/>
  <c r="AG19" i="67" s="1"/>
  <c r="AH19" i="67" s="1"/>
  <c r="AI19" i="67" s="1"/>
  <c r="AJ19" i="67" s="1"/>
  <c r="AK19" i="67" s="1"/>
  <c r="AL19" i="67" s="1"/>
  <c r="AM19" i="67" s="1"/>
  <c r="AN19" i="67" s="1"/>
  <c r="AO19" i="67" s="1"/>
  <c r="AP19" i="67" s="1"/>
  <c r="AQ19" i="67" s="1"/>
  <c r="AR19" i="67" s="1"/>
  <c r="AS19" i="67" s="1"/>
  <c r="R20" i="63"/>
  <c r="G14" i="62"/>
  <c r="G18" i="62" s="1"/>
  <c r="I18" i="63" s="1"/>
  <c r="K14" i="62"/>
  <c r="K18" i="62" s="1"/>
  <c r="M18" i="63" s="1"/>
  <c r="Q20" i="63"/>
  <c r="I14" i="62"/>
  <c r="I18" i="62" s="1"/>
  <c r="K18" i="63" s="1"/>
  <c r="D20" i="67"/>
  <c r="X10" i="67"/>
  <c r="L26" i="67"/>
  <c r="C137" i="66"/>
  <c r="M21" i="67" s="1"/>
  <c r="M23" i="67" s="1"/>
  <c r="E138" i="66"/>
  <c r="E139" i="66" s="1"/>
  <c r="O18" i="62"/>
  <c r="Q18" i="63" s="1"/>
  <c r="F18" i="63"/>
  <c r="F14" i="62"/>
  <c r="F18" i="62" s="1"/>
  <c r="H18" i="63" s="1"/>
  <c r="O18" i="63"/>
  <c r="P18" i="63"/>
  <c r="L18" i="62"/>
  <c r="N18" i="63" s="1"/>
  <c r="H14" i="62"/>
  <c r="H18" i="62" s="1"/>
  <c r="J18" i="63" s="1"/>
  <c r="E12" i="62"/>
  <c r="F25" i="63"/>
  <c r="C51" i="62"/>
  <c r="Q14" i="62"/>
  <c r="R18" i="63"/>
  <c r="E135" i="62"/>
  <c r="C134" i="62"/>
  <c r="J21" i="63" s="1"/>
  <c r="I26" i="63"/>
  <c r="C63" i="51"/>
  <c r="C59" i="51"/>
  <c r="O8" i="49"/>
  <c r="O10" i="49" s="1"/>
  <c r="E138" i="49"/>
  <c r="R22" i="42"/>
  <c r="L22" i="42"/>
  <c r="F26" i="86" l="1"/>
  <c r="H26" i="93" s="1"/>
  <c r="F26" i="95"/>
  <c r="H21" i="94"/>
  <c r="G26" i="95"/>
  <c r="C143" i="88"/>
  <c r="F28" i="88"/>
  <c r="H26" i="95" s="1"/>
  <c r="C133" i="87"/>
  <c r="G26" i="87"/>
  <c r="I21" i="94" s="1"/>
  <c r="H27" i="92"/>
  <c r="C133" i="86"/>
  <c r="G26" i="86"/>
  <c r="I26" i="93" s="1"/>
  <c r="G22" i="92"/>
  <c r="I22" i="92"/>
  <c r="F27" i="92"/>
  <c r="U18" i="67"/>
  <c r="V10" i="63"/>
  <c r="W10" i="63" s="1"/>
  <c r="U10" i="94"/>
  <c r="V10" i="94" s="1"/>
  <c r="U10" i="93"/>
  <c r="R25" i="88"/>
  <c r="T10" i="95" s="1"/>
  <c r="D25" i="88"/>
  <c r="F10" i="95" s="1"/>
  <c r="D55" i="83"/>
  <c r="C55" i="83" s="1"/>
  <c r="J7" i="83" s="1"/>
  <c r="I10" i="83"/>
  <c r="I25" i="83"/>
  <c r="K26" i="90" s="1"/>
  <c r="I12" i="83"/>
  <c r="C54" i="82"/>
  <c r="D55" i="82"/>
  <c r="D54" i="85"/>
  <c r="C55" i="85"/>
  <c r="D20" i="93"/>
  <c r="E135" i="86"/>
  <c r="D134" i="86"/>
  <c r="Q20" i="88"/>
  <c r="S18" i="95" s="1"/>
  <c r="R16" i="88"/>
  <c r="R20" i="88" s="1"/>
  <c r="T18" i="95" s="1"/>
  <c r="E134" i="85"/>
  <c r="K27" i="85" s="1"/>
  <c r="D133" i="85"/>
  <c r="E145" i="88"/>
  <c r="D144" i="88"/>
  <c r="S20" i="95"/>
  <c r="R23" i="88"/>
  <c r="T20" i="95" s="1"/>
  <c r="U20" i="95" s="1"/>
  <c r="V20" i="95" s="1"/>
  <c r="W20" i="95" s="1"/>
  <c r="X20" i="95" s="1"/>
  <c r="Y20" i="95" s="1"/>
  <c r="Z20" i="95" s="1"/>
  <c r="AA20" i="95" s="1"/>
  <c r="AB20" i="95" s="1"/>
  <c r="AC20" i="95" s="1"/>
  <c r="AD20" i="95" s="1"/>
  <c r="AE20" i="95" s="1"/>
  <c r="AF20" i="95" s="1"/>
  <c r="AG20" i="95" s="1"/>
  <c r="AH20" i="95" s="1"/>
  <c r="AI20" i="95" s="1"/>
  <c r="AJ20" i="95" s="1"/>
  <c r="AK20" i="95" s="1"/>
  <c r="AL20" i="95" s="1"/>
  <c r="AM20" i="95" s="1"/>
  <c r="AN20" i="95" s="1"/>
  <c r="AO20" i="95" s="1"/>
  <c r="AP20" i="95" s="1"/>
  <c r="AQ20" i="95" s="1"/>
  <c r="AR20" i="95" s="1"/>
  <c r="AS20" i="95" s="1"/>
  <c r="K22" i="92"/>
  <c r="K27" i="92"/>
  <c r="Q18" i="82"/>
  <c r="S19" i="89" s="1"/>
  <c r="R14" i="82"/>
  <c r="R18" i="82" s="1"/>
  <c r="T19" i="89" s="1"/>
  <c r="U19" i="89" s="1"/>
  <c r="V19" i="89" s="1"/>
  <c r="W19" i="89" s="1"/>
  <c r="X19" i="89" s="1"/>
  <c r="Y19" i="89" s="1"/>
  <c r="Z19" i="89" s="1"/>
  <c r="AA19" i="89" s="1"/>
  <c r="AB19" i="89" s="1"/>
  <c r="AC19" i="89" s="1"/>
  <c r="AD19" i="89" s="1"/>
  <c r="AE19" i="89" s="1"/>
  <c r="AF19" i="89" s="1"/>
  <c r="AG19" i="89" s="1"/>
  <c r="AH19" i="89" s="1"/>
  <c r="AI19" i="89" s="1"/>
  <c r="P21" i="82"/>
  <c r="Q21" i="89"/>
  <c r="S21" i="90"/>
  <c r="R21" i="83"/>
  <c r="T21" i="90" s="1"/>
  <c r="U21" i="90" s="1"/>
  <c r="V21" i="90" s="1"/>
  <c r="W21" i="90" s="1"/>
  <c r="X21" i="90" s="1"/>
  <c r="Y21" i="90" s="1"/>
  <c r="Z21" i="90" s="1"/>
  <c r="AA21" i="90" s="1"/>
  <c r="AB21" i="90" s="1"/>
  <c r="AC21" i="90" s="1"/>
  <c r="AD21" i="90" s="1"/>
  <c r="AE21" i="90" s="1"/>
  <c r="AF21" i="90" s="1"/>
  <c r="AG21" i="90" s="1"/>
  <c r="AH21" i="90" s="1"/>
  <c r="AI21" i="90" s="1"/>
  <c r="AJ21" i="90" s="1"/>
  <c r="AK21" i="90" s="1"/>
  <c r="AL21" i="90" s="1"/>
  <c r="AM21" i="90" s="1"/>
  <c r="AN21" i="90" s="1"/>
  <c r="AO21" i="90" s="1"/>
  <c r="AP21" i="90" s="1"/>
  <c r="AQ21" i="90" s="1"/>
  <c r="AR21" i="90" s="1"/>
  <c r="AS21" i="90" s="1"/>
  <c r="R21" i="87"/>
  <c r="T20" i="94" s="1"/>
  <c r="U20" i="94" s="1"/>
  <c r="V20" i="94" s="1"/>
  <c r="W20" i="94" s="1"/>
  <c r="X20" i="94" s="1"/>
  <c r="Y20" i="94" s="1"/>
  <c r="Z20" i="94" s="1"/>
  <c r="AA20" i="94" s="1"/>
  <c r="AB20" i="94" s="1"/>
  <c r="AC20" i="94" s="1"/>
  <c r="AD20" i="94" s="1"/>
  <c r="AE20" i="94" s="1"/>
  <c r="AF20" i="94" s="1"/>
  <c r="AG20" i="94" s="1"/>
  <c r="AH20" i="94" s="1"/>
  <c r="AI20" i="94" s="1"/>
  <c r="AJ20" i="94" s="1"/>
  <c r="AK20" i="94" s="1"/>
  <c r="AL20" i="94" s="1"/>
  <c r="AM20" i="94" s="1"/>
  <c r="AN20" i="94" s="1"/>
  <c r="AO20" i="94" s="1"/>
  <c r="AP20" i="94" s="1"/>
  <c r="AQ20" i="94" s="1"/>
  <c r="AR20" i="94" s="1"/>
  <c r="AS20" i="94" s="1"/>
  <c r="S20" i="94"/>
  <c r="E135" i="87"/>
  <c r="D134" i="87"/>
  <c r="H26" i="63"/>
  <c r="H21" i="63"/>
  <c r="L7" i="51"/>
  <c r="E63" i="51"/>
  <c r="F25" i="62"/>
  <c r="F25" i="86"/>
  <c r="H25" i="93" s="1"/>
  <c r="F12" i="86"/>
  <c r="G7" i="62"/>
  <c r="G10" i="62" s="1"/>
  <c r="G7" i="86"/>
  <c r="G10" i="86" s="1"/>
  <c r="C58" i="49"/>
  <c r="L7" i="49"/>
  <c r="AD10" i="90"/>
  <c r="AD10" i="89"/>
  <c r="AL19" i="90"/>
  <c r="AK18" i="93"/>
  <c r="D135" i="62"/>
  <c r="E136" i="62"/>
  <c r="S20" i="63"/>
  <c r="D20" i="63" s="1"/>
  <c r="R14" i="62"/>
  <c r="R18" i="62" s="1"/>
  <c r="T18" i="63" s="1"/>
  <c r="Q18" i="62"/>
  <c r="S18" i="63" s="1"/>
  <c r="D19" i="67"/>
  <c r="V18" i="67"/>
  <c r="D139" i="66"/>
  <c r="M26" i="66" s="1"/>
  <c r="D138" i="66"/>
  <c r="L26" i="66" s="1"/>
  <c r="M26" i="67"/>
  <c r="Y10" i="67"/>
  <c r="F12" i="62"/>
  <c r="E23" i="62"/>
  <c r="G10" i="63" s="1"/>
  <c r="H7" i="62"/>
  <c r="H10" i="62" s="1"/>
  <c r="J26" i="63"/>
  <c r="D55" i="51"/>
  <c r="H7" i="51"/>
  <c r="R7" i="51"/>
  <c r="L22" i="36"/>
  <c r="E14" i="36"/>
  <c r="H21" i="93" l="1"/>
  <c r="C135" i="62"/>
  <c r="I26" i="62"/>
  <c r="H21" i="95"/>
  <c r="I26" i="94"/>
  <c r="I21" i="93"/>
  <c r="C134" i="87"/>
  <c r="H26" i="87"/>
  <c r="J21" i="94" s="1"/>
  <c r="C144" i="88"/>
  <c r="G28" i="88"/>
  <c r="I26" i="95" s="1"/>
  <c r="C134" i="86"/>
  <c r="H26" i="86"/>
  <c r="J26" i="93" s="1"/>
  <c r="V10" i="93"/>
  <c r="W10" i="93" s="1"/>
  <c r="U10" i="95"/>
  <c r="D56" i="83"/>
  <c r="D57" i="83" s="1"/>
  <c r="I23" i="83"/>
  <c r="K10" i="90" s="1"/>
  <c r="C55" i="82"/>
  <c r="D56" i="82"/>
  <c r="D55" i="85"/>
  <c r="C56" i="85"/>
  <c r="J12" i="83"/>
  <c r="J25" i="83"/>
  <c r="L26" i="90" s="1"/>
  <c r="J10" i="83"/>
  <c r="D21" i="90"/>
  <c r="D20" i="95"/>
  <c r="E136" i="86"/>
  <c r="D135" i="86"/>
  <c r="L27" i="92"/>
  <c r="L22" i="92"/>
  <c r="E135" i="85"/>
  <c r="L27" i="85" s="1"/>
  <c r="D134" i="85"/>
  <c r="U18" i="95"/>
  <c r="E146" i="88"/>
  <c r="D145" i="88"/>
  <c r="R21" i="89"/>
  <c r="Q21" i="82"/>
  <c r="E136" i="87"/>
  <c r="D135" i="87"/>
  <c r="W10" i="94"/>
  <c r="D20" i="94"/>
  <c r="H8" i="51"/>
  <c r="H8" i="88"/>
  <c r="H12" i="88" s="1"/>
  <c r="H25" i="88" s="1"/>
  <c r="J10" i="95" s="1"/>
  <c r="P7" i="88"/>
  <c r="L7" i="88"/>
  <c r="F23" i="86"/>
  <c r="H10" i="93" s="1"/>
  <c r="G12" i="62"/>
  <c r="G23" i="62" s="1"/>
  <c r="G25" i="62"/>
  <c r="G25" i="86"/>
  <c r="I25" i="93" s="1"/>
  <c r="G12" i="86"/>
  <c r="L10" i="49"/>
  <c r="L25" i="49"/>
  <c r="L12" i="49"/>
  <c r="M7" i="49"/>
  <c r="AE10" i="90"/>
  <c r="AE10" i="89"/>
  <c r="AJ19" i="89"/>
  <c r="AL18" i="93"/>
  <c r="AM19" i="90"/>
  <c r="R14" i="51"/>
  <c r="R27" i="51"/>
  <c r="H27" i="51"/>
  <c r="H14" i="51"/>
  <c r="C139" i="66"/>
  <c r="D140" i="66"/>
  <c r="C138" i="66"/>
  <c r="N21" i="67" s="1"/>
  <c r="N23" i="67" s="1"/>
  <c r="W18" i="67"/>
  <c r="Z10" i="67"/>
  <c r="F23" i="62"/>
  <c r="H10" i="63" s="1"/>
  <c r="C53" i="62"/>
  <c r="I7" i="86" s="1"/>
  <c r="I10" i="86" s="1"/>
  <c r="H25" i="62"/>
  <c r="H25" i="63"/>
  <c r="U18" i="63"/>
  <c r="K26" i="63"/>
  <c r="X10" i="63"/>
  <c r="E137" i="62"/>
  <c r="D137" i="62" s="1"/>
  <c r="K26" i="62" s="1"/>
  <c r="D136" i="62"/>
  <c r="J26" i="62" s="1"/>
  <c r="E12" i="9"/>
  <c r="D12" i="9" s="1"/>
  <c r="J8" i="14"/>
  <c r="G8" i="14"/>
  <c r="E145" i="14"/>
  <c r="D145" i="14" s="1"/>
  <c r="J26" i="14" s="1"/>
  <c r="K21" i="63" l="1"/>
  <c r="D141" i="66"/>
  <c r="O26" i="66" s="1"/>
  <c r="N26" i="66"/>
  <c r="I21" i="95"/>
  <c r="J21" i="93"/>
  <c r="J26" i="94"/>
  <c r="C135" i="87"/>
  <c r="I26" i="87"/>
  <c r="K26" i="94" s="1"/>
  <c r="C145" i="88"/>
  <c r="H28" i="88"/>
  <c r="J21" i="95" s="1"/>
  <c r="C135" i="86"/>
  <c r="I26" i="86"/>
  <c r="K21" i="93" s="1"/>
  <c r="V10" i="95"/>
  <c r="C56" i="83"/>
  <c r="K7" i="83" s="1"/>
  <c r="K25" i="83" s="1"/>
  <c r="M26" i="90" s="1"/>
  <c r="J23" i="83"/>
  <c r="L10" i="90" s="1"/>
  <c r="C57" i="83"/>
  <c r="L7" i="83" s="1"/>
  <c r="D58" i="83"/>
  <c r="C58" i="83" s="1"/>
  <c r="M7" i="83" s="1"/>
  <c r="M10" i="83" s="1"/>
  <c r="D56" i="85"/>
  <c r="C57" i="85"/>
  <c r="C56" i="82"/>
  <c r="D57" i="82"/>
  <c r="E137" i="86"/>
  <c r="D136" i="86"/>
  <c r="E147" i="88"/>
  <c r="D146" i="88"/>
  <c r="V18" i="95"/>
  <c r="M22" i="92"/>
  <c r="M27" i="92"/>
  <c r="D135" i="85"/>
  <c r="E136" i="85"/>
  <c r="M27" i="85" s="1"/>
  <c r="R21" i="82"/>
  <c r="T21" i="89" s="1"/>
  <c r="U21" i="89" s="1"/>
  <c r="V21" i="89" s="1"/>
  <c r="W21" i="89" s="1"/>
  <c r="X21" i="89" s="1"/>
  <c r="Y21" i="89" s="1"/>
  <c r="Z21" i="89" s="1"/>
  <c r="AA21" i="89" s="1"/>
  <c r="AB21" i="89" s="1"/>
  <c r="AC21" i="89" s="1"/>
  <c r="AD21" i="89" s="1"/>
  <c r="AE21" i="89" s="1"/>
  <c r="AF21" i="89" s="1"/>
  <c r="AG21" i="89" s="1"/>
  <c r="AH21" i="89" s="1"/>
  <c r="AI21" i="89" s="1"/>
  <c r="AJ21" i="89" s="1"/>
  <c r="AK21" i="89" s="1"/>
  <c r="AL21" i="89" s="1"/>
  <c r="AM21" i="89" s="1"/>
  <c r="AN21" i="89" s="1"/>
  <c r="AO21" i="89" s="1"/>
  <c r="AP21" i="89" s="1"/>
  <c r="AQ21" i="89" s="1"/>
  <c r="AR21" i="89" s="1"/>
  <c r="AS21" i="89" s="1"/>
  <c r="S21" i="89"/>
  <c r="X10" i="94"/>
  <c r="E137" i="87"/>
  <c r="D136" i="87"/>
  <c r="L27" i="88"/>
  <c r="L14" i="88"/>
  <c r="P27" i="88"/>
  <c r="R25" i="95" s="1"/>
  <c r="P14" i="88"/>
  <c r="I12" i="86"/>
  <c r="I25" i="86"/>
  <c r="K25" i="93" s="1"/>
  <c r="G23" i="86"/>
  <c r="I10" i="93" s="1"/>
  <c r="X10" i="93"/>
  <c r="AF10" i="90"/>
  <c r="M12" i="49"/>
  <c r="M10" i="49"/>
  <c r="M25" i="49"/>
  <c r="AF10" i="89"/>
  <c r="AM18" i="93"/>
  <c r="AN19" i="90"/>
  <c r="AK19" i="89"/>
  <c r="C136" i="62"/>
  <c r="N26" i="67"/>
  <c r="D142" i="66"/>
  <c r="AA10" i="67"/>
  <c r="X18" i="67"/>
  <c r="C140" i="66"/>
  <c r="P21" i="67" s="1"/>
  <c r="P23" i="67" s="1"/>
  <c r="O21" i="67"/>
  <c r="O23" i="67" s="1"/>
  <c r="H12" i="62"/>
  <c r="I10" i="63"/>
  <c r="C54" i="62"/>
  <c r="J7" i="86" s="1"/>
  <c r="J10" i="86" s="1"/>
  <c r="I7" i="62"/>
  <c r="I10" i="62" s="1"/>
  <c r="I25" i="63"/>
  <c r="V18" i="63"/>
  <c r="C137" i="62"/>
  <c r="M21" i="63" s="1"/>
  <c r="E138" i="62"/>
  <c r="Y10" i="63"/>
  <c r="L113" i="49"/>
  <c r="H113" i="49"/>
  <c r="D113" i="49"/>
  <c r="O103" i="49"/>
  <c r="W102" i="49" s="1"/>
  <c r="J103" i="49"/>
  <c r="G103" i="49"/>
  <c r="D103" i="49"/>
  <c r="W123" i="51"/>
  <c r="O127" i="51"/>
  <c r="L127" i="51"/>
  <c r="I127" i="51"/>
  <c r="F127" i="51"/>
  <c r="D127" i="51"/>
  <c r="O114" i="51"/>
  <c r="N114" i="51"/>
  <c r="K114" i="51"/>
  <c r="G114" i="51"/>
  <c r="D114" i="51"/>
  <c r="D143" i="66" l="1"/>
  <c r="P26" i="66"/>
  <c r="K21" i="94"/>
  <c r="J26" i="95"/>
  <c r="K26" i="93"/>
  <c r="C136" i="87"/>
  <c r="J26" i="87"/>
  <c r="L21" i="94" s="1"/>
  <c r="C136" i="86"/>
  <c r="J26" i="86"/>
  <c r="L21" i="93" s="1"/>
  <c r="C146" i="88"/>
  <c r="I28" i="88"/>
  <c r="K26" i="95" s="1"/>
  <c r="W10" i="95"/>
  <c r="K10" i="83"/>
  <c r="K12" i="83"/>
  <c r="M25" i="83"/>
  <c r="O26" i="90" s="1"/>
  <c r="M12" i="83"/>
  <c r="M23" i="83" s="1"/>
  <c r="O10" i="90" s="1"/>
  <c r="D57" i="85"/>
  <c r="C58" i="85"/>
  <c r="D58" i="85" s="1"/>
  <c r="C57" i="82"/>
  <c r="D58" i="82"/>
  <c r="L10" i="83"/>
  <c r="L25" i="83"/>
  <c r="N26" i="90" s="1"/>
  <c r="L12" i="83"/>
  <c r="D137" i="86"/>
  <c r="E138" i="86"/>
  <c r="E137" i="85"/>
  <c r="N27" i="85" s="1"/>
  <c r="D136" i="85"/>
  <c r="W18" i="95"/>
  <c r="N27" i="92"/>
  <c r="N22" i="92"/>
  <c r="E148" i="88"/>
  <c r="D147" i="88"/>
  <c r="D21" i="89"/>
  <c r="E138" i="87"/>
  <c r="D137" i="87"/>
  <c r="Y10" i="94"/>
  <c r="D113" i="51"/>
  <c r="L26" i="63"/>
  <c r="L21" i="63"/>
  <c r="I23" i="86"/>
  <c r="K10" i="93" s="1"/>
  <c r="N25" i="95"/>
  <c r="Y10" i="93"/>
  <c r="J25" i="86"/>
  <c r="L25" i="93" s="1"/>
  <c r="J12" i="86"/>
  <c r="AG10" i="90"/>
  <c r="AG10" i="89"/>
  <c r="AO19" i="90"/>
  <c r="AL19" i="89"/>
  <c r="AN18" i="93"/>
  <c r="J7" i="62"/>
  <c r="J10" i="62" s="1"/>
  <c r="I25" i="62"/>
  <c r="W113" i="51"/>
  <c r="O113" i="51"/>
  <c r="C141" i="66"/>
  <c r="Y18" i="67"/>
  <c r="O26" i="67"/>
  <c r="AB10" i="67"/>
  <c r="I12" i="62"/>
  <c r="H23" i="62"/>
  <c r="J10" i="63" s="1"/>
  <c r="J25" i="63"/>
  <c r="C55" i="62"/>
  <c r="K7" i="86" s="1"/>
  <c r="K10" i="86" s="1"/>
  <c r="W18" i="63"/>
  <c r="M26" i="63"/>
  <c r="Z10" i="63"/>
  <c r="E139" i="62"/>
  <c r="D139" i="62" s="1"/>
  <c r="D138" i="62"/>
  <c r="L26" i="62" s="1"/>
  <c r="G113" i="51"/>
  <c r="D126" i="51"/>
  <c r="D23" i="51" s="1"/>
  <c r="F126" i="51"/>
  <c r="L126" i="51"/>
  <c r="L23" i="51" s="1"/>
  <c r="O126" i="51"/>
  <c r="O23" i="51" s="1"/>
  <c r="G102" i="49"/>
  <c r="G101" i="49" s="1"/>
  <c r="G14" i="49" s="1"/>
  <c r="D102" i="49"/>
  <c r="D101" i="49" s="1"/>
  <c r="D14" i="49" s="1"/>
  <c r="D18" i="49" s="1"/>
  <c r="J102" i="49"/>
  <c r="O102" i="49"/>
  <c r="O101" i="49" s="1"/>
  <c r="O14" i="49" s="1"/>
  <c r="P14" i="49" s="1"/>
  <c r="P18" i="49" s="1"/>
  <c r="E142" i="51"/>
  <c r="E143" i="51" s="1"/>
  <c r="D143" i="51" s="1"/>
  <c r="D123" i="51"/>
  <c r="D122" i="51" s="1"/>
  <c r="D17" i="51" s="1"/>
  <c r="D21" i="51" s="1"/>
  <c r="O123" i="51"/>
  <c r="O122" i="51" s="1"/>
  <c r="J123" i="51"/>
  <c r="J122" i="51" s="1"/>
  <c r="D140" i="62" l="1"/>
  <c r="N26" i="62" s="1"/>
  <c r="M26" i="62"/>
  <c r="D144" i="66"/>
  <c r="R26" i="66" s="1"/>
  <c r="Q26" i="66"/>
  <c r="C143" i="51"/>
  <c r="F28" i="51"/>
  <c r="L26" i="94"/>
  <c r="K21" i="95"/>
  <c r="L26" i="93"/>
  <c r="C137" i="87"/>
  <c r="K26" i="87"/>
  <c r="M21" i="94" s="1"/>
  <c r="C147" i="88"/>
  <c r="J28" i="88"/>
  <c r="L21" i="95" s="1"/>
  <c r="C137" i="86"/>
  <c r="K26" i="86"/>
  <c r="M26" i="93" s="1"/>
  <c r="X10" i="95"/>
  <c r="K23" i="83"/>
  <c r="M10" i="90" s="1"/>
  <c r="L23" i="83"/>
  <c r="N10" i="90" s="1"/>
  <c r="C58" i="82"/>
  <c r="D59" i="82"/>
  <c r="C59" i="82" s="1"/>
  <c r="D138" i="86"/>
  <c r="E139" i="86"/>
  <c r="D139" i="86" s="1"/>
  <c r="M26" i="86" s="1"/>
  <c r="E149" i="88"/>
  <c r="D148" i="88"/>
  <c r="X18" i="95"/>
  <c r="O22" i="92"/>
  <c r="O27" i="92"/>
  <c r="E138" i="85"/>
  <c r="O27" i="85" s="1"/>
  <c r="D137" i="85"/>
  <c r="E139" i="87"/>
  <c r="D139" i="87" s="1"/>
  <c r="M26" i="87" s="1"/>
  <c r="D138" i="87"/>
  <c r="Z10" i="94"/>
  <c r="D112" i="51"/>
  <c r="D16" i="51" s="1"/>
  <c r="D20" i="51" s="1"/>
  <c r="J23" i="86"/>
  <c r="L10" i="93" s="1"/>
  <c r="O112" i="51"/>
  <c r="O16" i="51" s="1"/>
  <c r="P16" i="51" s="1"/>
  <c r="K25" i="86"/>
  <c r="M25" i="93" s="1"/>
  <c r="K12" i="86"/>
  <c r="Z10" i="93"/>
  <c r="AH10" i="90"/>
  <c r="AH10" i="89"/>
  <c r="AO18" i="93"/>
  <c r="AM19" i="89"/>
  <c r="AP19" i="90"/>
  <c r="J25" i="62"/>
  <c r="C142" i="66"/>
  <c r="C143" i="66" s="1"/>
  <c r="C144" i="66" s="1"/>
  <c r="Q21" i="67"/>
  <c r="Q23" i="67" s="1"/>
  <c r="C138" i="62"/>
  <c r="G112" i="51"/>
  <c r="J12" i="62"/>
  <c r="J23" i="62" s="1"/>
  <c r="P26" i="67"/>
  <c r="AC10" i="67"/>
  <c r="Z18" i="67"/>
  <c r="I23" i="62"/>
  <c r="K10" i="63" s="1"/>
  <c r="C56" i="62"/>
  <c r="K7" i="62"/>
  <c r="K10" i="62" s="1"/>
  <c r="K25" i="63"/>
  <c r="X18" i="63"/>
  <c r="C139" i="62"/>
  <c r="AA10" i="63"/>
  <c r="Q14" i="49"/>
  <c r="R14" i="49" s="1"/>
  <c r="R18" i="49" s="1"/>
  <c r="G18" i="49"/>
  <c r="R6" i="51"/>
  <c r="O6" i="51"/>
  <c r="K6" i="51"/>
  <c r="H6" i="51"/>
  <c r="F6" i="51"/>
  <c r="P6" i="49"/>
  <c r="O6" i="49"/>
  <c r="N6" i="49"/>
  <c r="N8" i="49"/>
  <c r="N10" i="49" s="1"/>
  <c r="N23" i="49" s="1"/>
  <c r="F8" i="49"/>
  <c r="F10" i="49" s="1"/>
  <c r="R6" i="49"/>
  <c r="J6" i="49"/>
  <c r="G6" i="49"/>
  <c r="N113" i="49"/>
  <c r="M113" i="49"/>
  <c r="K113" i="49"/>
  <c r="J113" i="49"/>
  <c r="F113" i="49"/>
  <c r="N103" i="49"/>
  <c r="K103" i="49"/>
  <c r="I103" i="49"/>
  <c r="F103" i="49"/>
  <c r="F102" i="49" s="1"/>
  <c r="O22" i="42"/>
  <c r="M22" i="42"/>
  <c r="K22" i="42"/>
  <c r="F22" i="42"/>
  <c r="Q8" i="42"/>
  <c r="C63" i="42"/>
  <c r="C61" i="42"/>
  <c r="C51" i="42"/>
  <c r="C49" i="42"/>
  <c r="K22" i="36"/>
  <c r="G22" i="36"/>
  <c r="J14" i="36"/>
  <c r="J19" i="36" s="1"/>
  <c r="L19" i="37" s="1"/>
  <c r="G14" i="36"/>
  <c r="G19" i="36" s="1"/>
  <c r="I19" i="37" s="1"/>
  <c r="J8" i="36"/>
  <c r="N6" i="36"/>
  <c r="C65" i="36"/>
  <c r="C64" i="36"/>
  <c r="C62" i="36"/>
  <c r="C60" i="36"/>
  <c r="C58" i="36"/>
  <c r="C56" i="36"/>
  <c r="C54" i="36"/>
  <c r="C52" i="36"/>
  <c r="D141" i="62" l="1"/>
  <c r="D142" i="62" s="1"/>
  <c r="M21" i="93"/>
  <c r="M26" i="94"/>
  <c r="L26" i="95"/>
  <c r="C138" i="86"/>
  <c r="L26" i="86"/>
  <c r="N26" i="93" s="1"/>
  <c r="C138" i="87"/>
  <c r="L26" i="87"/>
  <c r="N26" i="94" s="1"/>
  <c r="C148" i="88"/>
  <c r="K28" i="88"/>
  <c r="M26" i="95" s="1"/>
  <c r="Y10" i="95"/>
  <c r="C139" i="86"/>
  <c r="D140" i="86"/>
  <c r="P22" i="92"/>
  <c r="P27" i="92"/>
  <c r="D138" i="85"/>
  <c r="E139" i="85"/>
  <c r="P27" i="85" s="1"/>
  <c r="Y18" i="95"/>
  <c r="E150" i="88"/>
  <c r="D150" i="88" s="1"/>
  <c r="M28" i="88" s="1"/>
  <c r="D149" i="88"/>
  <c r="AA10" i="94"/>
  <c r="C139" i="87"/>
  <c r="D140" i="87"/>
  <c r="N26" i="63"/>
  <c r="N21" i="63"/>
  <c r="AA10" i="93"/>
  <c r="L7" i="62"/>
  <c r="L10" i="62" s="1"/>
  <c r="L7" i="86"/>
  <c r="L10" i="86" s="1"/>
  <c r="K23" i="86"/>
  <c r="M10" i="93" s="1"/>
  <c r="D65" i="36"/>
  <c r="D62" i="36"/>
  <c r="D54" i="36"/>
  <c r="D56" i="36"/>
  <c r="D64" i="36"/>
  <c r="D58" i="36"/>
  <c r="AI10" i="90"/>
  <c r="AI10" i="89"/>
  <c r="AP18" i="93"/>
  <c r="AQ19" i="90"/>
  <c r="AN19" i="89"/>
  <c r="P20" i="51"/>
  <c r="Q16" i="51"/>
  <c r="O21" i="63"/>
  <c r="C140" i="62"/>
  <c r="P21" i="63" s="1"/>
  <c r="O22" i="2"/>
  <c r="I14" i="42"/>
  <c r="L14" i="42"/>
  <c r="F14" i="42"/>
  <c r="D14" i="42"/>
  <c r="D19" i="42" s="1"/>
  <c r="Q14" i="42"/>
  <c r="Q19" i="42" s="1"/>
  <c r="O14" i="42"/>
  <c r="O19" i="42" s="1"/>
  <c r="K25" i="62"/>
  <c r="AD10" i="67"/>
  <c r="Q26" i="67"/>
  <c r="AA18" i="67"/>
  <c r="R26" i="67"/>
  <c r="K12" i="62"/>
  <c r="L10" i="63"/>
  <c r="C57" i="62"/>
  <c r="L25" i="63"/>
  <c r="Y18" i="63"/>
  <c r="AB10" i="63"/>
  <c r="J14" i="42"/>
  <c r="I102" i="49"/>
  <c r="O26" i="62" l="1"/>
  <c r="D143" i="62"/>
  <c r="P26" i="62"/>
  <c r="N21" i="93"/>
  <c r="N21" i="94"/>
  <c r="C149" i="88"/>
  <c r="L28" i="88"/>
  <c r="N26" i="95" s="1"/>
  <c r="M21" i="95"/>
  <c r="D141" i="87"/>
  <c r="N26" i="87"/>
  <c r="D141" i="86"/>
  <c r="N26" i="86"/>
  <c r="Z10" i="95"/>
  <c r="C140" i="86"/>
  <c r="C150" i="88"/>
  <c r="D151" i="88"/>
  <c r="Z18" i="95"/>
  <c r="D139" i="85"/>
  <c r="E140" i="85"/>
  <c r="Q27" i="85" s="1"/>
  <c r="Q22" i="92"/>
  <c r="Q27" i="92"/>
  <c r="AB10" i="94"/>
  <c r="C140" i="87"/>
  <c r="L25" i="62"/>
  <c r="L12" i="62"/>
  <c r="L23" i="62" s="1"/>
  <c r="M7" i="62"/>
  <c r="M10" i="62" s="1"/>
  <c r="M7" i="86"/>
  <c r="M10" i="86" s="1"/>
  <c r="L25" i="86"/>
  <c r="N25" i="93" s="1"/>
  <c r="L12" i="86"/>
  <c r="AB10" i="93"/>
  <c r="AJ10" i="90"/>
  <c r="AJ10" i="89"/>
  <c r="AO19" i="89"/>
  <c r="AR19" i="90"/>
  <c r="AQ18" i="93"/>
  <c r="R16" i="51"/>
  <c r="Q20" i="51"/>
  <c r="S26" i="67"/>
  <c r="R21" i="67"/>
  <c r="R23" i="67" s="1"/>
  <c r="AB18" i="67"/>
  <c r="AE10" i="67"/>
  <c r="M25" i="63"/>
  <c r="K23" i="62"/>
  <c r="M10" i="63" s="1"/>
  <c r="AC10" i="63"/>
  <c r="C141" i="62"/>
  <c r="Z18" i="63"/>
  <c r="O26" i="63"/>
  <c r="P8" i="14"/>
  <c r="P10" i="14" s="1"/>
  <c r="E142" i="14"/>
  <c r="D142" i="14" s="1"/>
  <c r="G26" i="14" s="1"/>
  <c r="D120" i="14"/>
  <c r="J120" i="14"/>
  <c r="H120" i="14"/>
  <c r="M125" i="14"/>
  <c r="J125" i="14"/>
  <c r="G125" i="14"/>
  <c r="D125" i="14"/>
  <c r="K101" i="14"/>
  <c r="I101" i="14"/>
  <c r="G101" i="14"/>
  <c r="E101" i="14"/>
  <c r="D144" i="62" l="1"/>
  <c r="R26" i="62" s="1"/>
  <c r="Q26" i="62"/>
  <c r="N21" i="95"/>
  <c r="D142" i="87"/>
  <c r="O26" i="87"/>
  <c r="D152" i="88"/>
  <c r="N28" i="88"/>
  <c r="D142" i="86"/>
  <c r="O26" i="86"/>
  <c r="AA10" i="95"/>
  <c r="O21" i="93"/>
  <c r="O26" i="93"/>
  <c r="C141" i="86"/>
  <c r="AA18" i="95"/>
  <c r="D140" i="85"/>
  <c r="E141" i="85"/>
  <c r="R22" i="92"/>
  <c r="R27" i="92"/>
  <c r="C151" i="88"/>
  <c r="O21" i="94"/>
  <c r="O26" i="94"/>
  <c r="AC10" i="94"/>
  <c r="C141" i="87"/>
  <c r="L23" i="86"/>
  <c r="N10" i="93" s="1"/>
  <c r="M25" i="62"/>
  <c r="AC10" i="93"/>
  <c r="M12" i="86"/>
  <c r="M25" i="86"/>
  <c r="O25" i="93" s="1"/>
  <c r="AK10" i="90"/>
  <c r="AK10" i="89"/>
  <c r="AP19" i="89"/>
  <c r="AR18" i="93"/>
  <c r="AS19" i="90"/>
  <c r="Q21" i="63"/>
  <c r="C142" i="62"/>
  <c r="C51" i="14"/>
  <c r="D52" i="14"/>
  <c r="L17" i="2"/>
  <c r="E17" i="2" s="1" a="1"/>
  <c r="E17" i="2" s="1"/>
  <c r="T26" i="67"/>
  <c r="U26" i="67" s="1"/>
  <c r="V26" i="67" s="1"/>
  <c r="W26" i="67" s="1"/>
  <c r="X26" i="67" s="1"/>
  <c r="Y26" i="67" s="1"/>
  <c r="Z26" i="67" s="1"/>
  <c r="AA26" i="67" s="1"/>
  <c r="AB26" i="67" s="1"/>
  <c r="AC26" i="67" s="1"/>
  <c r="AD26" i="67" s="1"/>
  <c r="AE26" i="67" s="1"/>
  <c r="AF26" i="67" s="1"/>
  <c r="AG26" i="67" s="1"/>
  <c r="AH26" i="67" s="1"/>
  <c r="AI26" i="67" s="1"/>
  <c r="AJ26" i="67" s="1"/>
  <c r="AK26" i="67" s="1"/>
  <c r="AL26" i="67" s="1"/>
  <c r="AM26" i="67" s="1"/>
  <c r="AN26" i="67" s="1"/>
  <c r="AO26" i="67" s="1"/>
  <c r="AP26" i="67" s="1"/>
  <c r="AQ26" i="67" s="1"/>
  <c r="AR26" i="67" s="1"/>
  <c r="AS26" i="67" s="1"/>
  <c r="AF10" i="67"/>
  <c r="AC18" i="67"/>
  <c r="S21" i="67"/>
  <c r="S23" i="67" s="1"/>
  <c r="M12" i="62"/>
  <c r="M23" i="62" s="1"/>
  <c r="N10" i="63"/>
  <c r="N25" i="63"/>
  <c r="C59" i="62"/>
  <c r="P26" i="63"/>
  <c r="AA18" i="63"/>
  <c r="AD10" i="63"/>
  <c r="D100" i="14"/>
  <c r="M100" i="14"/>
  <c r="F119" i="14"/>
  <c r="H119" i="14"/>
  <c r="D119" i="14"/>
  <c r="M119" i="14"/>
  <c r="J119" i="14"/>
  <c r="L119" i="14"/>
  <c r="D153" i="88" l="1"/>
  <c r="O28" i="88"/>
  <c r="D141" i="85"/>
  <c r="R27" i="85"/>
  <c r="T27" i="92" s="1"/>
  <c r="U27" i="92" s="1"/>
  <c r="V27" i="92" s="1"/>
  <c r="W27" i="92" s="1"/>
  <c r="X27" i="92" s="1"/>
  <c r="Y27" i="92" s="1"/>
  <c r="Z27" i="92" s="1"/>
  <c r="AA27" i="92" s="1"/>
  <c r="AB27" i="92" s="1"/>
  <c r="AC27" i="92" s="1"/>
  <c r="AD27" i="92" s="1"/>
  <c r="AE27" i="92" s="1"/>
  <c r="AF27" i="92" s="1"/>
  <c r="AG27" i="92" s="1"/>
  <c r="AH27" i="92" s="1"/>
  <c r="AI27" i="92" s="1"/>
  <c r="AJ27" i="92" s="1"/>
  <c r="AK27" i="92" s="1"/>
  <c r="AL27" i="92" s="1"/>
  <c r="AM27" i="92" s="1"/>
  <c r="AN27" i="92" s="1"/>
  <c r="AO27" i="92" s="1"/>
  <c r="AP27" i="92" s="1"/>
  <c r="AQ27" i="92" s="1"/>
  <c r="AR27" i="92" s="1"/>
  <c r="AS27" i="92" s="1"/>
  <c r="D143" i="86"/>
  <c r="P26" i="86"/>
  <c r="D143" i="87"/>
  <c r="P26" i="87"/>
  <c r="AB10" i="95"/>
  <c r="P21" i="93"/>
  <c r="P26" i="93"/>
  <c r="C142" i="86"/>
  <c r="S22" i="92"/>
  <c r="S27" i="92"/>
  <c r="O21" i="95"/>
  <c r="O26" i="95"/>
  <c r="C152" i="88"/>
  <c r="AB18" i="95"/>
  <c r="AD10" i="94"/>
  <c r="P21" i="94"/>
  <c r="P26" i="94"/>
  <c r="C142" i="87"/>
  <c r="M23" i="86"/>
  <c r="O10" i="93" s="1"/>
  <c r="O7" i="62"/>
  <c r="O10" i="62" s="1"/>
  <c r="O7" i="86"/>
  <c r="O10" i="86" s="1"/>
  <c r="AD10" i="93"/>
  <c r="AL10" i="90"/>
  <c r="E7" i="14"/>
  <c r="E12" i="14" s="1"/>
  <c r="E7" i="82"/>
  <c r="AL10" i="89"/>
  <c r="E15" i="67"/>
  <c r="E23" i="67" s="1"/>
  <c r="D19" i="90"/>
  <c r="AS18" i="93"/>
  <c r="AQ19" i="89"/>
  <c r="D53" i="14"/>
  <c r="C52" i="14"/>
  <c r="F7" i="14" s="1"/>
  <c r="N25" i="62"/>
  <c r="N12" i="62"/>
  <c r="T21" i="67"/>
  <c r="T23" i="67" s="1"/>
  <c r="AD18" i="67"/>
  <c r="AG10" i="67"/>
  <c r="C60" i="62"/>
  <c r="P7" i="86" s="1"/>
  <c r="P10" i="86" s="1"/>
  <c r="O25" i="63"/>
  <c r="O10" i="63"/>
  <c r="Q26" i="63"/>
  <c r="AB18" i="63"/>
  <c r="C143" i="62"/>
  <c r="R26" i="63"/>
  <c r="AE10" i="63"/>
  <c r="T10" i="9"/>
  <c r="U10" i="9" s="1"/>
  <c r="V10" i="9" s="1"/>
  <c r="E9" i="51"/>
  <c r="F9" i="51"/>
  <c r="G9" i="51"/>
  <c r="H9" i="51"/>
  <c r="I9" i="51"/>
  <c r="J9" i="51"/>
  <c r="K9" i="51"/>
  <c r="L9" i="51"/>
  <c r="M9" i="51"/>
  <c r="N9" i="51"/>
  <c r="O9" i="51"/>
  <c r="P9" i="51"/>
  <c r="Q9" i="51"/>
  <c r="R9" i="51"/>
  <c r="E10" i="51"/>
  <c r="F10" i="51"/>
  <c r="G10" i="51"/>
  <c r="H10" i="51"/>
  <c r="I10" i="51"/>
  <c r="J10" i="51"/>
  <c r="K10" i="51"/>
  <c r="L10" i="51"/>
  <c r="M10" i="51"/>
  <c r="N10" i="51"/>
  <c r="O10" i="51"/>
  <c r="P10" i="51"/>
  <c r="Q10" i="51"/>
  <c r="R10" i="51"/>
  <c r="D10" i="51"/>
  <c r="D9" i="51"/>
  <c r="D63" i="51"/>
  <c r="P8" i="88" s="1"/>
  <c r="P12" i="88" s="1"/>
  <c r="P25" i="88" s="1"/>
  <c r="R10" i="95" s="1"/>
  <c r="C61" i="51"/>
  <c r="E59" i="51"/>
  <c r="C57" i="51"/>
  <c r="D53" i="51"/>
  <c r="F8" i="88" s="1"/>
  <c r="F12" i="88" s="1"/>
  <c r="F25" i="88" s="1"/>
  <c r="H10" i="95" s="1"/>
  <c r="M6" i="51"/>
  <c r="H127" i="51"/>
  <c r="H126" i="51" s="1"/>
  <c r="M114" i="51"/>
  <c r="M113" i="51" s="1"/>
  <c r="I114" i="51"/>
  <c r="Y107" i="51"/>
  <c r="Y106" i="51"/>
  <c r="Y105" i="51"/>
  <c r="Y104" i="51"/>
  <c r="Y103" i="51"/>
  <c r="Y102" i="51"/>
  <c r="Y101" i="51"/>
  <c r="Y100" i="51"/>
  <c r="Y99" i="51"/>
  <c r="Y98" i="51"/>
  <c r="Y97" i="51"/>
  <c r="Y96" i="51"/>
  <c r="Y95" i="51"/>
  <c r="Y94" i="51"/>
  <c r="P94" i="51"/>
  <c r="Q94" i="51"/>
  <c r="R94" i="51"/>
  <c r="S94" i="51"/>
  <c r="T94" i="51"/>
  <c r="U94" i="51"/>
  <c r="V94" i="51"/>
  <c r="W94" i="51"/>
  <c r="X94" i="51"/>
  <c r="Z94" i="51"/>
  <c r="AA94" i="51"/>
  <c r="AB94" i="51"/>
  <c r="AC94" i="51"/>
  <c r="AD94" i="51"/>
  <c r="AE94" i="51"/>
  <c r="AF94" i="51"/>
  <c r="AG94" i="51"/>
  <c r="AH94" i="51"/>
  <c r="AI94" i="51"/>
  <c r="AJ94" i="51"/>
  <c r="AK94" i="51"/>
  <c r="AL94" i="51"/>
  <c r="AM94" i="51"/>
  <c r="AN94" i="51"/>
  <c r="AO94" i="51"/>
  <c r="AP94" i="51"/>
  <c r="AQ94" i="51"/>
  <c r="AR94" i="51"/>
  <c r="AS94" i="51"/>
  <c r="AT94" i="51"/>
  <c r="AU94" i="51"/>
  <c r="AV94" i="51"/>
  <c r="AW94" i="51"/>
  <c r="AX94" i="51"/>
  <c r="AY94" i="51"/>
  <c r="AZ94" i="51"/>
  <c r="BA94" i="51"/>
  <c r="BB94" i="51"/>
  <c r="BC94" i="51"/>
  <c r="P95" i="51"/>
  <c r="Q95" i="51"/>
  <c r="R95" i="51"/>
  <c r="S95" i="51"/>
  <c r="T95" i="51"/>
  <c r="U95" i="51"/>
  <c r="V95" i="51"/>
  <c r="W95" i="51"/>
  <c r="X95" i="51"/>
  <c r="Z95" i="51"/>
  <c r="AA95" i="51"/>
  <c r="AB95" i="51"/>
  <c r="AC95" i="51"/>
  <c r="AD95" i="51"/>
  <c r="AE95" i="51"/>
  <c r="AF95" i="51"/>
  <c r="AG95" i="51"/>
  <c r="AH95" i="51"/>
  <c r="AI95" i="51"/>
  <c r="AJ95" i="51"/>
  <c r="AK95" i="51"/>
  <c r="AL95" i="51"/>
  <c r="AM95" i="51"/>
  <c r="AN95" i="51"/>
  <c r="AO95" i="51"/>
  <c r="AP95" i="51"/>
  <c r="AQ95" i="51"/>
  <c r="AR95" i="51"/>
  <c r="AS95" i="51"/>
  <c r="AT95" i="51"/>
  <c r="AU95" i="51"/>
  <c r="AV95" i="51"/>
  <c r="AW95" i="51"/>
  <c r="AX95" i="51"/>
  <c r="AY95" i="51"/>
  <c r="AZ95" i="51"/>
  <c r="BA95" i="51"/>
  <c r="BB95" i="51"/>
  <c r="BC95" i="51"/>
  <c r="P96" i="51"/>
  <c r="Q96" i="51"/>
  <c r="R96" i="51"/>
  <c r="S96" i="51"/>
  <c r="T96" i="51"/>
  <c r="U96" i="51"/>
  <c r="V96" i="51"/>
  <c r="W96" i="51"/>
  <c r="X96" i="51"/>
  <c r="Z96" i="51"/>
  <c r="AA96" i="51"/>
  <c r="AB96" i="51"/>
  <c r="AC96" i="51"/>
  <c r="AD96" i="51"/>
  <c r="AE96" i="51"/>
  <c r="AF96" i="51"/>
  <c r="AG96" i="51"/>
  <c r="AH96" i="51"/>
  <c r="AI96" i="51"/>
  <c r="AJ96" i="51"/>
  <c r="AK96" i="51"/>
  <c r="AL96" i="51"/>
  <c r="AM96" i="51"/>
  <c r="AN96" i="51"/>
  <c r="AO96" i="51"/>
  <c r="AP96" i="51"/>
  <c r="AQ96" i="51"/>
  <c r="AR96" i="51"/>
  <c r="AS96" i="51"/>
  <c r="AT96" i="51"/>
  <c r="AU96" i="51"/>
  <c r="AV96" i="51"/>
  <c r="AW96" i="51"/>
  <c r="AX96" i="51"/>
  <c r="AY96" i="51"/>
  <c r="AZ96" i="51"/>
  <c r="BA96" i="51"/>
  <c r="BB96" i="51"/>
  <c r="BC96" i="51"/>
  <c r="P97" i="51"/>
  <c r="Q97" i="51"/>
  <c r="R97" i="51"/>
  <c r="S97" i="51"/>
  <c r="T97" i="51"/>
  <c r="U97" i="51"/>
  <c r="V97" i="51"/>
  <c r="W97" i="51"/>
  <c r="X97" i="51"/>
  <c r="Z97" i="51"/>
  <c r="AA97" i="51"/>
  <c r="AB97" i="51"/>
  <c r="AC97" i="51"/>
  <c r="AD97" i="51"/>
  <c r="AE97" i="51"/>
  <c r="AF97" i="51"/>
  <c r="AG97" i="51"/>
  <c r="AH97" i="51"/>
  <c r="AI97" i="51"/>
  <c r="AJ97" i="51"/>
  <c r="AK97" i="51"/>
  <c r="AL97" i="51"/>
  <c r="AM97" i="51"/>
  <c r="AN97" i="51"/>
  <c r="AO97" i="51"/>
  <c r="AP97" i="51"/>
  <c r="AQ97" i="51"/>
  <c r="AR97" i="51"/>
  <c r="AS97" i="51"/>
  <c r="AT97" i="51"/>
  <c r="AU97" i="51"/>
  <c r="AV97" i="51"/>
  <c r="AW97" i="51"/>
  <c r="AX97" i="51"/>
  <c r="AY97" i="51"/>
  <c r="AZ97" i="51"/>
  <c r="BA97" i="51"/>
  <c r="BB97" i="51"/>
  <c r="BC97" i="51"/>
  <c r="P98" i="51"/>
  <c r="Q98" i="51"/>
  <c r="R98" i="51"/>
  <c r="S98" i="51"/>
  <c r="T98" i="51"/>
  <c r="U98" i="51"/>
  <c r="V98" i="51"/>
  <c r="W98" i="51"/>
  <c r="X98" i="51"/>
  <c r="Z98" i="51"/>
  <c r="AA98" i="51"/>
  <c r="AB98" i="51"/>
  <c r="AC98" i="51"/>
  <c r="AD98" i="51"/>
  <c r="AE98" i="51"/>
  <c r="AF98" i="51"/>
  <c r="AG98" i="51"/>
  <c r="AH98" i="51"/>
  <c r="AI98" i="51"/>
  <c r="AJ98" i="51"/>
  <c r="AK98" i="51"/>
  <c r="AL98" i="51"/>
  <c r="AM98" i="51"/>
  <c r="AN98" i="51"/>
  <c r="AO98" i="51"/>
  <c r="AP98" i="51"/>
  <c r="AQ98" i="51"/>
  <c r="AR98" i="51"/>
  <c r="AS98" i="51"/>
  <c r="AT98" i="51"/>
  <c r="AU98" i="51"/>
  <c r="AV98" i="51"/>
  <c r="AW98" i="51"/>
  <c r="AX98" i="51"/>
  <c r="AY98" i="51"/>
  <c r="AZ98" i="51"/>
  <c r="BA98" i="51"/>
  <c r="BB98" i="51"/>
  <c r="BC98" i="51"/>
  <c r="P99" i="51"/>
  <c r="Q99" i="51"/>
  <c r="R99" i="51"/>
  <c r="S99" i="51"/>
  <c r="T99" i="51"/>
  <c r="U99" i="51"/>
  <c r="V99" i="51"/>
  <c r="W99" i="51"/>
  <c r="X99" i="51"/>
  <c r="Z99" i="51"/>
  <c r="AA99" i="51"/>
  <c r="AB99" i="51"/>
  <c r="AC99" i="51"/>
  <c r="AD99" i="51"/>
  <c r="AE99" i="51"/>
  <c r="AF99" i="51"/>
  <c r="AG99" i="51"/>
  <c r="AH99" i="51"/>
  <c r="AI99" i="51"/>
  <c r="AJ99" i="51"/>
  <c r="AK99" i="51"/>
  <c r="AL99" i="51"/>
  <c r="AM99" i="51"/>
  <c r="AN99" i="51"/>
  <c r="AO99" i="51"/>
  <c r="AP99" i="51"/>
  <c r="AQ99" i="51"/>
  <c r="AR99" i="51"/>
  <c r="AS99" i="51"/>
  <c r="AT99" i="51"/>
  <c r="AU99" i="51"/>
  <c r="AV99" i="51"/>
  <c r="AW99" i="51"/>
  <c r="AX99" i="51"/>
  <c r="AY99" i="51"/>
  <c r="AZ99" i="51"/>
  <c r="BA99" i="51"/>
  <c r="BB99" i="51"/>
  <c r="BC99" i="51"/>
  <c r="P100" i="51"/>
  <c r="Q100" i="51"/>
  <c r="R100" i="51"/>
  <c r="S100" i="51"/>
  <c r="T100" i="51"/>
  <c r="U100" i="51"/>
  <c r="V100" i="51"/>
  <c r="W100" i="51"/>
  <c r="X100" i="51"/>
  <c r="Z100" i="51"/>
  <c r="AA100" i="51"/>
  <c r="AB100" i="51"/>
  <c r="AC100" i="51"/>
  <c r="AD100" i="51"/>
  <c r="AE100" i="51"/>
  <c r="AF100" i="51"/>
  <c r="AG100" i="51"/>
  <c r="AH100" i="51"/>
  <c r="AI100" i="51"/>
  <c r="AJ100" i="51"/>
  <c r="AK100" i="51"/>
  <c r="AL100" i="51"/>
  <c r="AM100" i="51"/>
  <c r="AN100" i="51"/>
  <c r="AO100" i="51"/>
  <c r="AP100" i="51"/>
  <c r="AQ100" i="51"/>
  <c r="AR100" i="51"/>
  <c r="AS100" i="51"/>
  <c r="AT100" i="51"/>
  <c r="AU100" i="51"/>
  <c r="AV100" i="51"/>
  <c r="AW100" i="51"/>
  <c r="AX100" i="51"/>
  <c r="AY100" i="51"/>
  <c r="AZ100" i="51"/>
  <c r="BA100" i="51"/>
  <c r="BB100" i="51"/>
  <c r="BC100" i="51"/>
  <c r="P101" i="51"/>
  <c r="Q101" i="51"/>
  <c r="R101" i="51"/>
  <c r="S101" i="51"/>
  <c r="T101" i="51"/>
  <c r="U101" i="51"/>
  <c r="V101" i="51"/>
  <c r="W101" i="51"/>
  <c r="X101" i="51"/>
  <c r="Z101" i="51"/>
  <c r="AA101" i="51"/>
  <c r="AB101" i="51"/>
  <c r="AC101" i="51"/>
  <c r="AD101" i="51"/>
  <c r="AE101" i="51"/>
  <c r="AF101" i="51"/>
  <c r="AG101" i="51"/>
  <c r="AH101" i="51"/>
  <c r="AI101" i="51"/>
  <c r="AJ101" i="51"/>
  <c r="AK101" i="51"/>
  <c r="AL101" i="51"/>
  <c r="AM101" i="51"/>
  <c r="AN101" i="51"/>
  <c r="AO101" i="51"/>
  <c r="AP101" i="51"/>
  <c r="AQ101" i="51"/>
  <c r="AR101" i="51"/>
  <c r="AS101" i="51"/>
  <c r="AT101" i="51"/>
  <c r="AU101" i="51"/>
  <c r="AV101" i="51"/>
  <c r="AW101" i="51"/>
  <c r="AX101" i="51"/>
  <c r="AY101" i="51"/>
  <c r="AZ101" i="51"/>
  <c r="BA101" i="51"/>
  <c r="BB101" i="51"/>
  <c r="BC101" i="51"/>
  <c r="P102" i="51"/>
  <c r="Q102" i="51"/>
  <c r="R102" i="51"/>
  <c r="S102" i="51"/>
  <c r="T102" i="51"/>
  <c r="U102" i="51"/>
  <c r="V102" i="51"/>
  <c r="W102" i="51"/>
  <c r="X102" i="51"/>
  <c r="Z102" i="51"/>
  <c r="AA102" i="51"/>
  <c r="AB102" i="51"/>
  <c r="AC102" i="51"/>
  <c r="AD102" i="51"/>
  <c r="AE102" i="51"/>
  <c r="AF102" i="51"/>
  <c r="AG102" i="51"/>
  <c r="AH102" i="51"/>
  <c r="AI102" i="51"/>
  <c r="AJ102" i="51"/>
  <c r="AK102" i="51"/>
  <c r="AL102" i="51"/>
  <c r="AM102" i="51"/>
  <c r="AN102" i="51"/>
  <c r="AO102" i="51"/>
  <c r="AP102" i="51"/>
  <c r="AQ102" i="51"/>
  <c r="AR102" i="51"/>
  <c r="AS102" i="51"/>
  <c r="AT102" i="51"/>
  <c r="AU102" i="51"/>
  <c r="AV102" i="51"/>
  <c r="AW102" i="51"/>
  <c r="AX102" i="51"/>
  <c r="AY102" i="51"/>
  <c r="AZ102" i="51"/>
  <c r="BA102" i="51"/>
  <c r="BB102" i="51"/>
  <c r="BC102" i="51"/>
  <c r="P103" i="51"/>
  <c r="Q103" i="51"/>
  <c r="R103" i="51"/>
  <c r="S103" i="51"/>
  <c r="T103" i="51"/>
  <c r="U103" i="51"/>
  <c r="V103" i="51"/>
  <c r="W103" i="51"/>
  <c r="X103" i="51"/>
  <c r="Z103" i="51"/>
  <c r="AA103" i="51"/>
  <c r="AB103" i="51"/>
  <c r="AC103" i="51"/>
  <c r="AD103" i="51"/>
  <c r="AE103" i="51"/>
  <c r="AF103" i="51"/>
  <c r="AG103" i="51"/>
  <c r="AH103" i="51"/>
  <c r="AI103" i="51"/>
  <c r="AJ103" i="51"/>
  <c r="AK103" i="51"/>
  <c r="AL103" i="51"/>
  <c r="AM103" i="51"/>
  <c r="AN103" i="51"/>
  <c r="AO103" i="51"/>
  <c r="AP103" i="51"/>
  <c r="AQ103" i="51"/>
  <c r="AR103" i="51"/>
  <c r="AS103" i="51"/>
  <c r="AT103" i="51"/>
  <c r="AU103" i="51"/>
  <c r="AV103" i="51"/>
  <c r="AW103" i="51"/>
  <c r="AX103" i="51"/>
  <c r="AY103" i="51"/>
  <c r="AZ103" i="51"/>
  <c r="BA103" i="51"/>
  <c r="BB103" i="51"/>
  <c r="BC103" i="51"/>
  <c r="P104" i="51"/>
  <c r="Q104" i="51"/>
  <c r="R104" i="51"/>
  <c r="S104" i="51"/>
  <c r="T104" i="51"/>
  <c r="U104" i="51"/>
  <c r="V104" i="51"/>
  <c r="W104" i="51"/>
  <c r="X104" i="51"/>
  <c r="Z104" i="51"/>
  <c r="AA104" i="51"/>
  <c r="AB104" i="51"/>
  <c r="AC104" i="51"/>
  <c r="AD104" i="51"/>
  <c r="AE104" i="51"/>
  <c r="AF104" i="51"/>
  <c r="AG104" i="51"/>
  <c r="AH104" i="51"/>
  <c r="AI104" i="51"/>
  <c r="AJ104" i="51"/>
  <c r="AK104" i="51"/>
  <c r="AL104" i="51"/>
  <c r="AM104" i="51"/>
  <c r="AN104" i="51"/>
  <c r="AO104" i="51"/>
  <c r="AP104" i="51"/>
  <c r="AQ104" i="51"/>
  <c r="AR104" i="51"/>
  <c r="AS104" i="51"/>
  <c r="AT104" i="51"/>
  <c r="AU104" i="51"/>
  <c r="AV104" i="51"/>
  <c r="AW104" i="51"/>
  <c r="AX104" i="51"/>
  <c r="AY104" i="51"/>
  <c r="AZ104" i="51"/>
  <c r="BA104" i="51"/>
  <c r="BB104" i="51"/>
  <c r="BC104" i="51"/>
  <c r="P105" i="51"/>
  <c r="Q105" i="51"/>
  <c r="R105" i="51"/>
  <c r="S105" i="51"/>
  <c r="T105" i="51"/>
  <c r="U105" i="51"/>
  <c r="V105" i="51"/>
  <c r="W105" i="51"/>
  <c r="X105" i="51"/>
  <c r="Z105" i="51"/>
  <c r="AA105" i="51"/>
  <c r="AB105" i="51"/>
  <c r="AC105" i="51"/>
  <c r="AD105" i="51"/>
  <c r="AE105" i="51"/>
  <c r="AF105" i="51"/>
  <c r="AG105" i="51"/>
  <c r="AH105" i="51"/>
  <c r="AI105" i="51"/>
  <c r="AJ105" i="51"/>
  <c r="AK105" i="51"/>
  <c r="AL105" i="51"/>
  <c r="AM105" i="51"/>
  <c r="AN105" i="51"/>
  <c r="AO105" i="51"/>
  <c r="AP105" i="51"/>
  <c r="AQ105" i="51"/>
  <c r="AR105" i="51"/>
  <c r="AS105" i="51"/>
  <c r="AT105" i="51"/>
  <c r="AU105" i="51"/>
  <c r="AV105" i="51"/>
  <c r="AW105" i="51"/>
  <c r="AX105" i="51"/>
  <c r="AY105" i="51"/>
  <c r="AZ105" i="51"/>
  <c r="BA105" i="51"/>
  <c r="BB105" i="51"/>
  <c r="BC105" i="51"/>
  <c r="P106" i="51"/>
  <c r="Q106" i="51"/>
  <c r="R106" i="51"/>
  <c r="S106" i="51"/>
  <c r="T106" i="51"/>
  <c r="U106" i="51"/>
  <c r="V106" i="51"/>
  <c r="W106" i="51"/>
  <c r="X106" i="51"/>
  <c r="Z106" i="51"/>
  <c r="AA106" i="51"/>
  <c r="AB106" i="51"/>
  <c r="AC106" i="51"/>
  <c r="AD106" i="51"/>
  <c r="AE106" i="51"/>
  <c r="AF106" i="51"/>
  <c r="AG106" i="51"/>
  <c r="AH106" i="51"/>
  <c r="AI106" i="51"/>
  <c r="AJ106" i="51"/>
  <c r="AK106" i="51"/>
  <c r="AL106" i="51"/>
  <c r="AM106" i="51"/>
  <c r="AN106" i="51"/>
  <c r="AO106" i="51"/>
  <c r="AP106" i="51"/>
  <c r="AQ106" i="51"/>
  <c r="AR106" i="51"/>
  <c r="AS106" i="51"/>
  <c r="AT106" i="51"/>
  <c r="AU106" i="51"/>
  <c r="AV106" i="51"/>
  <c r="AW106" i="51"/>
  <c r="AX106" i="51"/>
  <c r="AY106" i="51"/>
  <c r="AZ106" i="51"/>
  <c r="BA106" i="51"/>
  <c r="BB106" i="51"/>
  <c r="BC106" i="51"/>
  <c r="P107" i="51"/>
  <c r="Q107" i="51"/>
  <c r="R107" i="51"/>
  <c r="S107" i="51"/>
  <c r="T107" i="51"/>
  <c r="U107" i="51"/>
  <c r="V107" i="51"/>
  <c r="W107" i="51"/>
  <c r="X107" i="51"/>
  <c r="Z107" i="51"/>
  <c r="AA107" i="51"/>
  <c r="AB107" i="51"/>
  <c r="AC107" i="51"/>
  <c r="AD107" i="51"/>
  <c r="AE107" i="51"/>
  <c r="AF107" i="51"/>
  <c r="AG107" i="51"/>
  <c r="AH107" i="51"/>
  <c r="AI107" i="51"/>
  <c r="AJ107" i="51"/>
  <c r="AK107" i="51"/>
  <c r="AL107" i="51"/>
  <c r="AM107" i="51"/>
  <c r="AN107" i="51"/>
  <c r="AO107" i="51"/>
  <c r="AP107" i="51"/>
  <c r="AQ107" i="51"/>
  <c r="AR107" i="51"/>
  <c r="AS107" i="51"/>
  <c r="AT107" i="51"/>
  <c r="AU107" i="51"/>
  <c r="AV107" i="51"/>
  <c r="AW107" i="51"/>
  <c r="AX107" i="51"/>
  <c r="AY107" i="51"/>
  <c r="AZ107" i="51"/>
  <c r="BA107" i="51"/>
  <c r="BB107" i="51"/>
  <c r="BC107" i="51"/>
  <c r="O95" i="51"/>
  <c r="O96" i="51"/>
  <c r="O97" i="51"/>
  <c r="O98" i="51"/>
  <c r="O99" i="51"/>
  <c r="O100" i="51"/>
  <c r="O101" i="51"/>
  <c r="O102" i="51"/>
  <c r="O103" i="51"/>
  <c r="O104" i="51"/>
  <c r="O105" i="51"/>
  <c r="O106" i="51"/>
  <c r="O107" i="51"/>
  <c r="N123" i="51"/>
  <c r="H123" i="51"/>
  <c r="F123" i="51"/>
  <c r="L114" i="51"/>
  <c r="J114" i="51"/>
  <c r="J113" i="51" s="1"/>
  <c r="J112" i="51" s="1"/>
  <c r="J16" i="51" s="1"/>
  <c r="F114" i="51"/>
  <c r="C56" i="51"/>
  <c r="C52" i="51"/>
  <c r="C54" i="51"/>
  <c r="C60" i="51"/>
  <c r="E62" i="51"/>
  <c r="C64" i="51"/>
  <c r="T22" i="92" l="1"/>
  <c r="U22" i="92" s="1"/>
  <c r="V22" i="92" s="1"/>
  <c r="W22" i="92" s="1"/>
  <c r="X22" i="92" s="1"/>
  <c r="Y22" i="92" s="1"/>
  <c r="Z22" i="92" s="1"/>
  <c r="AA22" i="92" s="1"/>
  <c r="AB22" i="92" s="1"/>
  <c r="AC22" i="92" s="1"/>
  <c r="AD22" i="92" s="1"/>
  <c r="AE22" i="92" s="1"/>
  <c r="AF22" i="92" s="1"/>
  <c r="AG22" i="92" s="1"/>
  <c r="AH22" i="92" s="1"/>
  <c r="AI22" i="92" s="1"/>
  <c r="AJ22" i="92" s="1"/>
  <c r="AK22" i="92" s="1"/>
  <c r="AL22" i="92" s="1"/>
  <c r="AM22" i="92" s="1"/>
  <c r="AN22" i="92" s="1"/>
  <c r="AO22" i="92" s="1"/>
  <c r="AP22" i="92" s="1"/>
  <c r="AQ22" i="92" s="1"/>
  <c r="AR22" i="92" s="1"/>
  <c r="AS22" i="92" s="1"/>
  <c r="D144" i="87"/>
  <c r="R26" i="87" s="1"/>
  <c r="Q26" i="87"/>
  <c r="D144" i="86"/>
  <c r="R26" i="86" s="1"/>
  <c r="Q26" i="86"/>
  <c r="D154" i="88"/>
  <c r="P28" i="88"/>
  <c r="D15" i="67"/>
  <c r="AC10" i="95"/>
  <c r="E16" i="92"/>
  <c r="D16" i="92" s="1"/>
  <c r="Q21" i="93"/>
  <c r="R21" i="93" s="1"/>
  <c r="S21" i="93" s="1"/>
  <c r="T21" i="93" s="1"/>
  <c r="Q26" i="93"/>
  <c r="C143" i="86"/>
  <c r="R26" i="93"/>
  <c r="AC18" i="95"/>
  <c r="C153" i="88"/>
  <c r="P21" i="95"/>
  <c r="P26" i="95"/>
  <c r="Q21" i="94"/>
  <c r="R21" i="94" s="1"/>
  <c r="S21" i="94" s="1"/>
  <c r="T21" i="94" s="1"/>
  <c r="U21" i="94" s="1"/>
  <c r="V21" i="94" s="1"/>
  <c r="W21" i="94" s="1"/>
  <c r="X21" i="94" s="1"/>
  <c r="Y21" i="94" s="1"/>
  <c r="Z21" i="94" s="1"/>
  <c r="AA21" i="94" s="1"/>
  <c r="AB21" i="94" s="1"/>
  <c r="AC21" i="94" s="1"/>
  <c r="AD21" i="94" s="1"/>
  <c r="AE21" i="94" s="1"/>
  <c r="AF21" i="94" s="1"/>
  <c r="AG21" i="94" s="1"/>
  <c r="AH21" i="94" s="1"/>
  <c r="AI21" i="94" s="1"/>
  <c r="AJ21" i="94" s="1"/>
  <c r="AK21" i="94" s="1"/>
  <c r="AL21" i="94" s="1"/>
  <c r="AM21" i="94" s="1"/>
  <c r="AN21" i="94" s="1"/>
  <c r="AO21" i="94" s="1"/>
  <c r="AP21" i="94" s="1"/>
  <c r="AQ21" i="94" s="1"/>
  <c r="AR21" i="94" s="1"/>
  <c r="AS21" i="94" s="1"/>
  <c r="D21" i="94" s="1"/>
  <c r="Q26" i="94"/>
  <c r="C143" i="87"/>
  <c r="R26" i="94"/>
  <c r="AE10" i="94"/>
  <c r="F24" i="67"/>
  <c r="O25" i="62"/>
  <c r="D62" i="51"/>
  <c r="O8" i="88" s="1"/>
  <c r="O12" i="88" s="1"/>
  <c r="O25" i="88" s="1"/>
  <c r="Q10" i="95" s="1"/>
  <c r="M7" i="88"/>
  <c r="E54" i="51"/>
  <c r="J7" i="88"/>
  <c r="Q7" i="88"/>
  <c r="E52" i="51"/>
  <c r="D59" i="51"/>
  <c r="L8" i="88" s="1"/>
  <c r="L12" i="88" s="1"/>
  <c r="L25" i="88" s="1"/>
  <c r="N10" i="95" s="1"/>
  <c r="E56" i="51"/>
  <c r="N7" i="88"/>
  <c r="O12" i="62"/>
  <c r="O23" i="62" s="1"/>
  <c r="P12" i="86"/>
  <c r="P25" i="86"/>
  <c r="R25" i="93" s="1"/>
  <c r="AE10" i="93"/>
  <c r="O12" i="86"/>
  <c r="O25" i="86"/>
  <c r="Q25" i="93" s="1"/>
  <c r="AM10" i="90"/>
  <c r="F7" i="82"/>
  <c r="E25" i="14"/>
  <c r="E12" i="82"/>
  <c r="E10" i="82"/>
  <c r="E25" i="82"/>
  <c r="G26" i="89" s="1"/>
  <c r="AM10" i="89"/>
  <c r="D18" i="93"/>
  <c r="AR19" i="89"/>
  <c r="D12" i="51"/>
  <c r="D25" i="51" s="1"/>
  <c r="E57" i="51"/>
  <c r="R12" i="51"/>
  <c r="R25" i="51" s="1"/>
  <c r="F25" i="14"/>
  <c r="F12" i="14"/>
  <c r="AH10" i="67"/>
  <c r="AE18" i="67"/>
  <c r="U21" i="67"/>
  <c r="U23" i="67" s="1"/>
  <c r="N23" i="62"/>
  <c r="P10" i="63" s="1"/>
  <c r="P25" i="63"/>
  <c r="C61" i="62"/>
  <c r="Q7" i="62" s="1"/>
  <c r="Q10" i="62" s="1"/>
  <c r="P7" i="62"/>
  <c r="P10" i="62" s="1"/>
  <c r="AF10" i="63"/>
  <c r="S26" i="63"/>
  <c r="C144" i="62"/>
  <c r="AC18" i="63"/>
  <c r="R21" i="63"/>
  <c r="E61" i="51"/>
  <c r="N7" i="51"/>
  <c r="N14" i="51" s="1"/>
  <c r="H12" i="51"/>
  <c r="H25" i="51" s="1"/>
  <c r="E64" i="51"/>
  <c r="Q7" i="51"/>
  <c r="K8" i="51"/>
  <c r="E60" i="51"/>
  <c r="I7" i="51"/>
  <c r="L27" i="51"/>
  <c r="L8" i="51"/>
  <c r="F7" i="51"/>
  <c r="O8" i="51"/>
  <c r="P7" i="51"/>
  <c r="P27" i="51" s="1"/>
  <c r="P23" i="51"/>
  <c r="L113" i="51"/>
  <c r="F8" i="51"/>
  <c r="K7" i="51"/>
  <c r="K14" i="51" s="1"/>
  <c r="N105" i="51"/>
  <c r="I113" i="51"/>
  <c r="O7" i="51"/>
  <c r="O14" i="51" s="1"/>
  <c r="G7" i="51"/>
  <c r="G14" i="51" s="1"/>
  <c r="J7" i="51"/>
  <c r="P8" i="51"/>
  <c r="M7" i="51"/>
  <c r="M14" i="51" s="1"/>
  <c r="E7" i="51"/>
  <c r="N122" i="51"/>
  <c r="N104" i="51"/>
  <c r="N100" i="51"/>
  <c r="N96" i="51"/>
  <c r="N103" i="51"/>
  <c r="N97" i="51"/>
  <c r="N107" i="51"/>
  <c r="N99" i="51"/>
  <c r="N95" i="51"/>
  <c r="N102" i="51"/>
  <c r="N101" i="51"/>
  <c r="N106" i="51"/>
  <c r="N98" i="51"/>
  <c r="F122" i="51"/>
  <c r="L123" i="51"/>
  <c r="L122" i="51" s="1"/>
  <c r="M123" i="51"/>
  <c r="M122" i="51" s="1"/>
  <c r="F113" i="51"/>
  <c r="F112" i="51" s="1"/>
  <c r="F16" i="51" s="1"/>
  <c r="N113" i="51"/>
  <c r="G24" i="67" l="1"/>
  <c r="H24" i="67" s="1"/>
  <c r="I24" i="67" s="1"/>
  <c r="J24" i="67" s="1"/>
  <c r="K24" i="67" s="1"/>
  <c r="L24" i="67" s="1"/>
  <c r="M24" i="67" s="1"/>
  <c r="N24" i="67" s="1"/>
  <c r="O24" i="67" s="1"/>
  <c r="P24" i="67" s="1"/>
  <c r="Q24" i="67" s="1"/>
  <c r="R24" i="67" s="1"/>
  <c r="S24" i="67" s="1"/>
  <c r="T24" i="67" s="1"/>
  <c r="D22" i="92"/>
  <c r="D155" i="88"/>
  <c r="R28" i="88" s="1"/>
  <c r="Q28" i="88"/>
  <c r="U21" i="93"/>
  <c r="AD10" i="95"/>
  <c r="C144" i="86"/>
  <c r="T26" i="93" s="1"/>
  <c r="U26" i="93" s="1"/>
  <c r="V26" i="93" s="1"/>
  <c r="W26" i="93" s="1"/>
  <c r="X26" i="93" s="1"/>
  <c r="Y26" i="93" s="1"/>
  <c r="Z26" i="93" s="1"/>
  <c r="AA26" i="93" s="1"/>
  <c r="AB26" i="93" s="1"/>
  <c r="AC26" i="93" s="1"/>
  <c r="AD26" i="93" s="1"/>
  <c r="AE26" i="93" s="1"/>
  <c r="AF26" i="93" s="1"/>
  <c r="AG26" i="93" s="1"/>
  <c r="AH26" i="93" s="1"/>
  <c r="AI26" i="93" s="1"/>
  <c r="AJ26" i="93" s="1"/>
  <c r="AK26" i="93" s="1"/>
  <c r="AL26" i="93" s="1"/>
  <c r="AM26" i="93" s="1"/>
  <c r="AN26" i="93" s="1"/>
  <c r="AO26" i="93" s="1"/>
  <c r="AP26" i="93" s="1"/>
  <c r="AQ26" i="93" s="1"/>
  <c r="AR26" i="93" s="1"/>
  <c r="AS26" i="93" s="1"/>
  <c r="S26" i="93"/>
  <c r="AD18" i="95"/>
  <c r="Q21" i="95"/>
  <c r="R21" i="95" s="1"/>
  <c r="S21" i="95" s="1"/>
  <c r="T21" i="95" s="1"/>
  <c r="U21" i="95" s="1"/>
  <c r="V21" i="95" s="1"/>
  <c r="W21" i="95" s="1"/>
  <c r="X21" i="95" s="1"/>
  <c r="Y21" i="95" s="1"/>
  <c r="Z21" i="95" s="1"/>
  <c r="AA21" i="95" s="1"/>
  <c r="AB21" i="95" s="1"/>
  <c r="AC21" i="95" s="1"/>
  <c r="AD21" i="95" s="1"/>
  <c r="AE21" i="95" s="1"/>
  <c r="AF21" i="95" s="1"/>
  <c r="AG21" i="95" s="1"/>
  <c r="AH21" i="95" s="1"/>
  <c r="AI21" i="95" s="1"/>
  <c r="AJ21" i="95" s="1"/>
  <c r="AK21" i="95" s="1"/>
  <c r="AL21" i="95" s="1"/>
  <c r="AM21" i="95" s="1"/>
  <c r="AN21" i="95" s="1"/>
  <c r="AO21" i="95" s="1"/>
  <c r="AP21" i="95" s="1"/>
  <c r="AQ21" i="95" s="1"/>
  <c r="AR21" i="95" s="1"/>
  <c r="AS21" i="95" s="1"/>
  <c r="D21" i="95" s="1"/>
  <c r="Q26" i="95"/>
  <c r="C154" i="88"/>
  <c r="R26" i="95"/>
  <c r="AF10" i="94"/>
  <c r="C144" i="87"/>
  <c r="T26" i="94" s="1"/>
  <c r="U26" i="94" s="1"/>
  <c r="V26" i="94" s="1"/>
  <c r="W26" i="94" s="1"/>
  <c r="X26" i="94" s="1"/>
  <c r="Y26" i="94" s="1"/>
  <c r="Z26" i="94" s="1"/>
  <c r="AA26" i="94" s="1"/>
  <c r="AB26" i="94" s="1"/>
  <c r="AC26" i="94" s="1"/>
  <c r="AD26" i="94" s="1"/>
  <c r="AE26" i="94" s="1"/>
  <c r="AF26" i="94" s="1"/>
  <c r="AG26" i="94" s="1"/>
  <c r="AH26" i="94" s="1"/>
  <c r="AI26" i="94" s="1"/>
  <c r="AJ26" i="94" s="1"/>
  <c r="AK26" i="94" s="1"/>
  <c r="AL26" i="94" s="1"/>
  <c r="AM26" i="94" s="1"/>
  <c r="AN26" i="94" s="1"/>
  <c r="AO26" i="94" s="1"/>
  <c r="AP26" i="94" s="1"/>
  <c r="AQ26" i="94" s="1"/>
  <c r="AR26" i="94" s="1"/>
  <c r="AS26" i="94" s="1"/>
  <c r="S26" i="94"/>
  <c r="O23" i="86"/>
  <c r="Q10" i="93" s="1"/>
  <c r="Q27" i="88"/>
  <c r="S25" i="95" s="1"/>
  <c r="Q14" i="88"/>
  <c r="J27" i="88"/>
  <c r="J14" i="88"/>
  <c r="N27" i="88"/>
  <c r="N14" i="88"/>
  <c r="G7" i="88"/>
  <c r="D52" i="51"/>
  <c r="D60" i="51"/>
  <c r="D54" i="51"/>
  <c r="D57" i="51"/>
  <c r="I7" i="88"/>
  <c r="M27" i="88"/>
  <c r="M14" i="88"/>
  <c r="D56" i="51"/>
  <c r="D64" i="51"/>
  <c r="P23" i="86"/>
  <c r="R10" i="93" s="1"/>
  <c r="E7" i="88"/>
  <c r="AF10" i="93"/>
  <c r="Q7" i="86"/>
  <c r="Q10" i="86" s="1"/>
  <c r="AN10" i="90"/>
  <c r="F12" i="82"/>
  <c r="F25" i="82"/>
  <c r="H26" i="89" s="1"/>
  <c r="F10" i="82"/>
  <c r="E23" i="82"/>
  <c r="G10" i="89" s="1"/>
  <c r="AN10" i="89"/>
  <c r="AS19" i="89"/>
  <c r="P25" i="62"/>
  <c r="R25" i="63" s="1"/>
  <c r="D61" i="51"/>
  <c r="N8" i="88" s="1"/>
  <c r="N12" i="88" s="1"/>
  <c r="L17" i="51"/>
  <c r="L21" i="51" s="1"/>
  <c r="I27" i="51"/>
  <c r="I14" i="51"/>
  <c r="P12" i="51"/>
  <c r="V21" i="67"/>
  <c r="V23" i="67" s="1"/>
  <c r="AF18" i="67"/>
  <c r="AI10" i="67"/>
  <c r="T26" i="63"/>
  <c r="U26" i="63" s="1"/>
  <c r="V26" i="63" s="1"/>
  <c r="W26" i="63" s="1"/>
  <c r="X26" i="63" s="1"/>
  <c r="Y26" i="63" s="1"/>
  <c r="Z26" i="63" s="1"/>
  <c r="AA26" i="63" s="1"/>
  <c r="AB26" i="63" s="1"/>
  <c r="AC26" i="63" s="1"/>
  <c r="AD26" i="63" s="1"/>
  <c r="AE26" i="63" s="1"/>
  <c r="AF26" i="63" s="1"/>
  <c r="AG26" i="63" s="1"/>
  <c r="AH26" i="63" s="1"/>
  <c r="AI26" i="63" s="1"/>
  <c r="AJ26" i="63" s="1"/>
  <c r="AK26" i="63" s="1"/>
  <c r="AL26" i="63" s="1"/>
  <c r="AM26" i="63" s="1"/>
  <c r="AN26" i="63" s="1"/>
  <c r="AO26" i="63" s="1"/>
  <c r="AP26" i="63" s="1"/>
  <c r="AQ26" i="63" s="1"/>
  <c r="AR26" i="63" s="1"/>
  <c r="AS26" i="63" s="1"/>
  <c r="P12" i="62"/>
  <c r="Q10" i="63"/>
  <c r="Q25" i="63"/>
  <c r="S21" i="63"/>
  <c r="AD18" i="63"/>
  <c r="AG10" i="63"/>
  <c r="N27" i="51"/>
  <c r="N17" i="51" s="1"/>
  <c r="M27" i="51"/>
  <c r="J27" i="51"/>
  <c r="J14" i="51"/>
  <c r="F27" i="51"/>
  <c r="F17" i="51" s="1"/>
  <c r="F12" i="51"/>
  <c r="L12" i="51"/>
  <c r="F14" i="51"/>
  <c r="P14" i="51"/>
  <c r="Q23" i="51"/>
  <c r="R23" i="51" s="1"/>
  <c r="Q14" i="51"/>
  <c r="Q27" i="51"/>
  <c r="G27" i="51"/>
  <c r="O27" i="51"/>
  <c r="O17" i="51" s="1"/>
  <c r="O12" i="51"/>
  <c r="M112" i="51"/>
  <c r="M16" i="51" s="1"/>
  <c r="M20" i="51" s="1"/>
  <c r="K27" i="51"/>
  <c r="K12" i="51"/>
  <c r="K25" i="51" s="1"/>
  <c r="E14" i="51"/>
  <c r="E27" i="51"/>
  <c r="L14" i="51"/>
  <c r="N112" i="51"/>
  <c r="N16" i="51" s="1"/>
  <c r="O20" i="51"/>
  <c r="V21" i="93" l="1"/>
  <c r="AE10" i="95"/>
  <c r="E15" i="93"/>
  <c r="AE18" i="95"/>
  <c r="C155" i="88"/>
  <c r="T26" i="95" s="1"/>
  <c r="U26" i="95" s="1"/>
  <c r="V26" i="95" s="1"/>
  <c r="W26" i="95" s="1"/>
  <c r="X26" i="95" s="1"/>
  <c r="Y26" i="95" s="1"/>
  <c r="Z26" i="95" s="1"/>
  <c r="AA26" i="95" s="1"/>
  <c r="AB26" i="95" s="1"/>
  <c r="AC26" i="95" s="1"/>
  <c r="AD26" i="95" s="1"/>
  <c r="AE26" i="95" s="1"/>
  <c r="AF26" i="95" s="1"/>
  <c r="AG26" i="95" s="1"/>
  <c r="AH26" i="95" s="1"/>
  <c r="AI26" i="95" s="1"/>
  <c r="AJ26" i="95" s="1"/>
  <c r="AK26" i="95" s="1"/>
  <c r="AL26" i="95" s="1"/>
  <c r="AM26" i="95" s="1"/>
  <c r="AN26" i="95" s="1"/>
  <c r="AO26" i="95" s="1"/>
  <c r="AP26" i="95" s="1"/>
  <c r="AQ26" i="95" s="1"/>
  <c r="AR26" i="95" s="1"/>
  <c r="AS26" i="95" s="1"/>
  <c r="S26" i="95"/>
  <c r="AG10" i="94"/>
  <c r="E15" i="94"/>
  <c r="D15" i="94" s="1"/>
  <c r="N25" i="88"/>
  <c r="P10" i="95" s="1"/>
  <c r="P25" i="95"/>
  <c r="E27" i="88"/>
  <c r="E14" i="88"/>
  <c r="J8" i="51"/>
  <c r="J12" i="51" s="1"/>
  <c r="J25" i="51" s="1"/>
  <c r="J8" i="88"/>
  <c r="J12" i="88" s="1"/>
  <c r="J25" i="88" s="1"/>
  <c r="L10" i="95" s="1"/>
  <c r="I27" i="88"/>
  <c r="I14" i="88"/>
  <c r="G8" i="88"/>
  <c r="G12" i="88" s="1"/>
  <c r="G8" i="51"/>
  <c r="G12" i="51" s="1"/>
  <c r="G25" i="51" s="1"/>
  <c r="Q8" i="51"/>
  <c r="Q12" i="51" s="1"/>
  <c r="Q25" i="51" s="1"/>
  <c r="Q8" i="88"/>
  <c r="Q12" i="88" s="1"/>
  <c r="Q25" i="88" s="1"/>
  <c r="S10" i="95" s="1"/>
  <c r="M8" i="51"/>
  <c r="M12" i="51" s="1"/>
  <c r="M25" i="51" s="1"/>
  <c r="M8" i="88"/>
  <c r="M12" i="88" s="1"/>
  <c r="M25" i="88" s="1"/>
  <c r="O10" i="95" s="1"/>
  <c r="I8" i="88"/>
  <c r="I12" i="88" s="1"/>
  <c r="I8" i="51"/>
  <c r="I12" i="51" s="1"/>
  <c r="L25" i="95"/>
  <c r="E8" i="88"/>
  <c r="E12" i="88" s="1"/>
  <c r="E8" i="51"/>
  <c r="E12" i="51" s="1"/>
  <c r="G27" i="88"/>
  <c r="G14" i="88"/>
  <c r="O25" i="95"/>
  <c r="Q12" i="86"/>
  <c r="Q25" i="86"/>
  <c r="S25" i="93" s="1"/>
  <c r="Q25" i="62"/>
  <c r="S25" i="63" s="1"/>
  <c r="AG10" i="93"/>
  <c r="F23" i="82"/>
  <c r="H10" i="89" s="1"/>
  <c r="AO10" i="90"/>
  <c r="AO10" i="89"/>
  <c r="D19" i="89"/>
  <c r="N8" i="51"/>
  <c r="N12" i="51" s="1"/>
  <c r="P25" i="51"/>
  <c r="E15" i="63"/>
  <c r="E23" i="63" s="1"/>
  <c r="P23" i="62"/>
  <c r="R10" i="63" s="1"/>
  <c r="U24" i="67"/>
  <c r="AG18" i="67"/>
  <c r="W21" i="67"/>
  <c r="W23" i="67" s="1"/>
  <c r="AJ10" i="67"/>
  <c r="Q12" i="62"/>
  <c r="AE18" i="63"/>
  <c r="T21" i="63"/>
  <c r="AH10" i="63"/>
  <c r="P17" i="51"/>
  <c r="O21" i="51"/>
  <c r="M17" i="51"/>
  <c r="M21" i="51" s="1"/>
  <c r="F25" i="51"/>
  <c r="H10" i="52" s="1"/>
  <c r="T10" i="52"/>
  <c r="F10" i="52"/>
  <c r="O25" i="51"/>
  <c r="Q10" i="52" s="1"/>
  <c r="L25" i="51"/>
  <c r="E144" i="51"/>
  <c r="D144" i="51" s="1"/>
  <c r="G28" i="51" s="1"/>
  <c r="D15" i="63" l="1"/>
  <c r="D15" i="93"/>
  <c r="W21" i="93"/>
  <c r="U10" i="52"/>
  <c r="AF10" i="95"/>
  <c r="E15" i="95"/>
  <c r="D15" i="95" s="1"/>
  <c r="AF18" i="95"/>
  <c r="AH10" i="94"/>
  <c r="E25" i="88"/>
  <c r="G10" i="95" s="1"/>
  <c r="G25" i="88"/>
  <c r="I10" i="95" s="1"/>
  <c r="I25" i="88"/>
  <c r="K10" i="95" s="1"/>
  <c r="Q23" i="86"/>
  <c r="S10" i="93" s="1"/>
  <c r="K25" i="95"/>
  <c r="G25" i="95"/>
  <c r="I25" i="95"/>
  <c r="AH10" i="93"/>
  <c r="AP10" i="90"/>
  <c r="AP10" i="89"/>
  <c r="Q17" i="51"/>
  <c r="Q21" i="51" s="1"/>
  <c r="P21" i="51"/>
  <c r="AH18" i="67"/>
  <c r="AK10" i="67"/>
  <c r="X21" i="67"/>
  <c r="X23" i="67" s="1"/>
  <c r="V24" i="67"/>
  <c r="Q23" i="62"/>
  <c r="S10" i="63" s="1"/>
  <c r="U21" i="63"/>
  <c r="AI10" i="63"/>
  <c r="AF18" i="63"/>
  <c r="E145" i="51"/>
  <c r="E146" i="51" s="1"/>
  <c r="D146" i="51" s="1"/>
  <c r="C146" i="51" l="1"/>
  <c r="I28" i="51"/>
  <c r="X21" i="93"/>
  <c r="AG10" i="95"/>
  <c r="AG18" i="95"/>
  <c r="AI10" i="94"/>
  <c r="AI10" i="93"/>
  <c r="AQ10" i="90"/>
  <c r="AQ10" i="89"/>
  <c r="R17" i="51"/>
  <c r="R21" i="51" s="1"/>
  <c r="Y21" i="67"/>
  <c r="Y23" i="67" s="1"/>
  <c r="W24" i="67"/>
  <c r="AL10" i="67"/>
  <c r="AI18" i="67"/>
  <c r="AG18" i="63"/>
  <c r="AJ10" i="63"/>
  <c r="V21" i="63"/>
  <c r="R20" i="51"/>
  <c r="Y21" i="93" l="1"/>
  <c r="AH10" i="95"/>
  <c r="AH18" i="95"/>
  <c r="AJ10" i="94"/>
  <c r="AJ10" i="93"/>
  <c r="AR10" i="90"/>
  <c r="AR10" i="89"/>
  <c r="AJ18" i="67"/>
  <c r="AM10" i="67"/>
  <c r="X24" i="67"/>
  <c r="Z21" i="67"/>
  <c r="Z23" i="67" s="1"/>
  <c r="AK10" i="63"/>
  <c r="W21" i="63"/>
  <c r="AH18" i="63"/>
  <c r="E147" i="51"/>
  <c r="Z21" i="93" l="1"/>
  <c r="AI10" i="95"/>
  <c r="AI18" i="95"/>
  <c r="AK10" i="94"/>
  <c r="AK10" i="93"/>
  <c r="AS10" i="90"/>
  <c r="AS10" i="89"/>
  <c r="Y24" i="67"/>
  <c r="AA21" i="67"/>
  <c r="AA23" i="67" s="1"/>
  <c r="AN10" i="67"/>
  <c r="AK18" i="67"/>
  <c r="AI18" i="63"/>
  <c r="X21" i="63"/>
  <c r="AL10" i="63"/>
  <c r="E148" i="51"/>
  <c r="D148" i="51" s="1"/>
  <c r="K28" i="51" s="1"/>
  <c r="AA21" i="93" l="1"/>
  <c r="AJ10" i="95"/>
  <c r="AJ18" i="95"/>
  <c r="AL10" i="94"/>
  <c r="D10" i="90"/>
  <c r="AL10" i="93"/>
  <c r="AL18" i="67"/>
  <c r="AO10" i="67"/>
  <c r="AB21" i="67"/>
  <c r="AB23" i="67" s="1"/>
  <c r="Z24" i="67"/>
  <c r="AM10" i="63"/>
  <c r="AJ18" i="63"/>
  <c r="Y21" i="63"/>
  <c r="E149" i="51"/>
  <c r="E150" i="51" s="1"/>
  <c r="D150" i="51" s="1"/>
  <c r="C150" i="51" l="1"/>
  <c r="M28" i="51"/>
  <c r="AB21" i="93"/>
  <c r="AK10" i="95"/>
  <c r="AK18" i="95"/>
  <c r="AM10" i="94"/>
  <c r="AM10" i="93"/>
  <c r="AA24" i="67"/>
  <c r="AC21" i="67"/>
  <c r="AC23" i="67" s="1"/>
  <c r="AP10" i="67"/>
  <c r="AM18" i="67"/>
  <c r="AK18" i="63"/>
  <c r="Z21" i="63"/>
  <c r="AN10" i="63"/>
  <c r="AS27" i="52"/>
  <c r="AR27" i="52"/>
  <c r="AQ27" i="52"/>
  <c r="AP27" i="52"/>
  <c r="AO27" i="52"/>
  <c r="AN27" i="52"/>
  <c r="AM27" i="52"/>
  <c r="AL27" i="52"/>
  <c r="AK27" i="52"/>
  <c r="AJ27" i="52"/>
  <c r="AI27" i="52"/>
  <c r="AH27" i="52"/>
  <c r="AG27" i="52"/>
  <c r="AF27" i="52"/>
  <c r="AE27" i="52"/>
  <c r="AD27" i="52"/>
  <c r="AC27" i="52"/>
  <c r="AB27" i="52"/>
  <c r="AA27" i="52"/>
  <c r="Z27" i="52"/>
  <c r="Y27" i="52"/>
  <c r="X27" i="52"/>
  <c r="W27" i="52"/>
  <c r="V27" i="52"/>
  <c r="U27" i="52"/>
  <c r="T27" i="52"/>
  <c r="S27" i="52"/>
  <c r="R27" i="52"/>
  <c r="Q27" i="52"/>
  <c r="P27" i="52"/>
  <c r="O27" i="52"/>
  <c r="N27" i="52"/>
  <c r="M27" i="52"/>
  <c r="L27" i="52"/>
  <c r="K27" i="52"/>
  <c r="J27" i="52"/>
  <c r="I27" i="52"/>
  <c r="H27" i="52"/>
  <c r="G27" i="52"/>
  <c r="F27" i="52"/>
  <c r="E14" i="52"/>
  <c r="D14" i="52" s="1"/>
  <c r="D16" i="52"/>
  <c r="E13" i="52"/>
  <c r="D13" i="52" s="1"/>
  <c r="E12" i="52"/>
  <c r="I123" i="51"/>
  <c r="I122" i="51" s="1"/>
  <c r="I17" i="51" s="1"/>
  <c r="G123" i="51"/>
  <c r="O94" i="51"/>
  <c r="N94" i="51" s="1"/>
  <c r="K113" i="51"/>
  <c r="K112" i="51" s="1"/>
  <c r="H114" i="51"/>
  <c r="E114" i="51"/>
  <c r="R25" i="52"/>
  <c r="F25" i="52"/>
  <c r="Q6" i="51"/>
  <c r="P6" i="51"/>
  <c r="N6" i="51"/>
  <c r="L6" i="51"/>
  <c r="J6" i="51"/>
  <c r="I6" i="51"/>
  <c r="E6" i="51"/>
  <c r="I113" i="49"/>
  <c r="M103" i="49"/>
  <c r="M102" i="49" s="1"/>
  <c r="H103" i="49"/>
  <c r="G113" i="49"/>
  <c r="U125" i="14"/>
  <c r="G124" i="14" s="1"/>
  <c r="G21" i="14" s="1"/>
  <c r="L125" i="14"/>
  <c r="H125" i="14"/>
  <c r="F125" i="14"/>
  <c r="K100" i="14"/>
  <c r="G100" i="14"/>
  <c r="U100" i="14"/>
  <c r="E113" i="49"/>
  <c r="N102" i="49"/>
  <c r="N101" i="49" s="1"/>
  <c r="N14" i="49" s="1"/>
  <c r="L103" i="49"/>
  <c r="L102" i="49" s="1"/>
  <c r="E103" i="49"/>
  <c r="L88" i="42"/>
  <c r="L88" i="85" s="1"/>
  <c r="L89" i="42"/>
  <c r="L89" i="85" s="1"/>
  <c r="L90" i="42"/>
  <c r="L90" i="85" s="1"/>
  <c r="L91" i="42"/>
  <c r="L91" i="85" s="1"/>
  <c r="L92" i="42"/>
  <c r="L92" i="85" s="1"/>
  <c r="L93" i="42"/>
  <c r="L93" i="85" s="1"/>
  <c r="L94" i="42"/>
  <c r="L94" i="85" s="1"/>
  <c r="L95" i="42"/>
  <c r="L95" i="85" s="1"/>
  <c r="L96" i="42"/>
  <c r="L96" i="85" s="1"/>
  <c r="L97" i="42"/>
  <c r="L97" i="85" s="1"/>
  <c r="L98" i="42"/>
  <c r="L98" i="85" s="1"/>
  <c r="L87" i="42"/>
  <c r="L87" i="85" s="1"/>
  <c r="L95" i="36"/>
  <c r="L95" i="84" s="1"/>
  <c r="L94" i="36"/>
  <c r="L94" i="84" s="1"/>
  <c r="L93" i="36"/>
  <c r="L93" i="84" s="1"/>
  <c r="L92" i="36"/>
  <c r="L92" i="84" s="1"/>
  <c r="L91" i="36"/>
  <c r="L91" i="84" s="1"/>
  <c r="L90" i="36"/>
  <c r="L90" i="84" s="1"/>
  <c r="L89" i="36"/>
  <c r="L89" i="84" s="1"/>
  <c r="L88" i="36"/>
  <c r="L88" i="84" s="1"/>
  <c r="L87" i="36"/>
  <c r="L87" i="84" s="1"/>
  <c r="L86" i="36"/>
  <c r="L86" i="84" s="1"/>
  <c r="K120" i="14"/>
  <c r="J101" i="14"/>
  <c r="H101" i="14"/>
  <c r="H100" i="14" s="1"/>
  <c r="F101" i="14"/>
  <c r="F100" i="14" s="1"/>
  <c r="E120" i="14"/>
  <c r="G119" i="14"/>
  <c r="I119" i="14"/>
  <c r="E125" i="14"/>
  <c r="K125" i="14"/>
  <c r="I125" i="14"/>
  <c r="L100" i="14"/>
  <c r="D12" i="52" l="1"/>
  <c r="AC21" i="93"/>
  <c r="AL10" i="95"/>
  <c r="AL18" i="95"/>
  <c r="AN10" i="94"/>
  <c r="AN10" i="93"/>
  <c r="H113" i="51"/>
  <c r="H112" i="51" s="1"/>
  <c r="H16" i="51" s="1"/>
  <c r="H20" i="51" s="1"/>
  <c r="J18" i="52" s="1"/>
  <c r="G16" i="51"/>
  <c r="G20" i="51" s="1"/>
  <c r="I18" i="52" s="1"/>
  <c r="AB24" i="67"/>
  <c r="AN18" i="67"/>
  <c r="AD21" i="67"/>
  <c r="AD23" i="67" s="1"/>
  <c r="AQ10" i="67"/>
  <c r="AO10" i="63"/>
  <c r="AL18" i="63"/>
  <c r="AA21" i="63"/>
  <c r="D142" i="51"/>
  <c r="C144" i="51"/>
  <c r="D147" i="51"/>
  <c r="J28" i="51" s="1"/>
  <c r="K123" i="51"/>
  <c r="K122" i="51" s="1"/>
  <c r="G122" i="51"/>
  <c r="K124" i="14"/>
  <c r="K21" i="14" s="1"/>
  <c r="I101" i="49"/>
  <c r="F101" i="49"/>
  <c r="F14" i="49" s="1"/>
  <c r="H102" i="49"/>
  <c r="H101" i="49" s="1"/>
  <c r="H14" i="49" s="1"/>
  <c r="H18" i="49" s="1"/>
  <c r="I124" i="14"/>
  <c r="I21" i="14" s="1"/>
  <c r="E124" i="14"/>
  <c r="L124" i="14"/>
  <c r="L21" i="14" s="1"/>
  <c r="H124" i="14"/>
  <c r="H21" i="14" s="1"/>
  <c r="L99" i="14"/>
  <c r="L14" i="14" s="1"/>
  <c r="L18" i="14" s="1"/>
  <c r="H99" i="14"/>
  <c r="F99" i="14"/>
  <c r="F14" i="14" s="1"/>
  <c r="F18" i="14" s="1"/>
  <c r="D99" i="14"/>
  <c r="D14" i="14" s="1"/>
  <c r="D18" i="14" s="1"/>
  <c r="M99" i="14"/>
  <c r="M14" i="14" s="1"/>
  <c r="N14" i="14" s="1"/>
  <c r="J124" i="14"/>
  <c r="M124" i="14"/>
  <c r="D124" i="14"/>
  <c r="D21" i="14" s="1"/>
  <c r="F124" i="14"/>
  <c r="F21" i="14" s="1"/>
  <c r="H21" i="52"/>
  <c r="D145" i="51"/>
  <c r="K21" i="52"/>
  <c r="C148" i="51"/>
  <c r="D149" i="51"/>
  <c r="L28" i="51" s="1"/>
  <c r="E123" i="51"/>
  <c r="E122" i="51" s="1"/>
  <c r="E17" i="51" s="1"/>
  <c r="L17" i="52"/>
  <c r="X17" i="52"/>
  <c r="H17" i="52"/>
  <c r="P17" i="52"/>
  <c r="T17" i="52"/>
  <c r="F19" i="52"/>
  <c r="H122" i="51"/>
  <c r="AB17" i="52"/>
  <c r="F17" i="52"/>
  <c r="F20" i="51"/>
  <c r="H18" i="52" s="1"/>
  <c r="M17" i="52"/>
  <c r="U17" i="52"/>
  <c r="AC17" i="52"/>
  <c r="AS17" i="52"/>
  <c r="N17" i="52"/>
  <c r="R17" i="52"/>
  <c r="V17" i="52"/>
  <c r="Z17" i="52"/>
  <c r="AF17" i="52"/>
  <c r="Q17" i="52"/>
  <c r="AK17" i="52"/>
  <c r="I112" i="51"/>
  <c r="J20" i="51"/>
  <c r="L18" i="52" s="1"/>
  <c r="K16" i="51"/>
  <c r="K20" i="51" s="1"/>
  <c r="I17" i="52"/>
  <c r="Y17" i="52"/>
  <c r="AG17" i="52"/>
  <c r="AO17" i="52"/>
  <c r="E113" i="51"/>
  <c r="E112" i="51" s="1"/>
  <c r="G17" i="52"/>
  <c r="K17" i="52"/>
  <c r="O17" i="52"/>
  <c r="S17" i="52"/>
  <c r="W17" i="52"/>
  <c r="AA17" i="52"/>
  <c r="AE17" i="52"/>
  <c r="AI17" i="52"/>
  <c r="AM17" i="52"/>
  <c r="AQ17" i="52"/>
  <c r="P25" i="52"/>
  <c r="T25" i="52"/>
  <c r="U25" i="52" s="1"/>
  <c r="V25" i="52" s="1"/>
  <c r="W25" i="52" s="1"/>
  <c r="X25" i="52" s="1"/>
  <c r="Y25" i="52" s="1"/>
  <c r="Z25" i="52" s="1"/>
  <c r="AA25" i="52" s="1"/>
  <c r="AB25" i="52" s="1"/>
  <c r="AC25" i="52" s="1"/>
  <c r="AD25" i="52" s="1"/>
  <c r="AE25" i="52" s="1"/>
  <c r="AF25" i="52" s="1"/>
  <c r="AG25" i="52" s="1"/>
  <c r="AH25" i="52" s="1"/>
  <c r="AI25" i="52" s="1"/>
  <c r="AJ25" i="52" s="1"/>
  <c r="AK25" i="52" s="1"/>
  <c r="AL25" i="52" s="1"/>
  <c r="AM25" i="52" s="1"/>
  <c r="AN25" i="52" s="1"/>
  <c r="AO25" i="52" s="1"/>
  <c r="AP25" i="52" s="1"/>
  <c r="AQ25" i="52" s="1"/>
  <c r="AR25" i="52" s="1"/>
  <c r="AS25" i="52" s="1"/>
  <c r="E17" i="52"/>
  <c r="J17" i="52"/>
  <c r="AD17" i="52"/>
  <c r="AH17" i="52"/>
  <c r="AL17" i="52"/>
  <c r="AP17" i="52"/>
  <c r="F18" i="52"/>
  <c r="AJ17" i="52"/>
  <c r="AN17" i="52"/>
  <c r="AR17" i="52"/>
  <c r="K119" i="14"/>
  <c r="U119" i="14"/>
  <c r="M118" i="14" s="1"/>
  <c r="M15" i="14" s="1"/>
  <c r="M19" i="14" s="1"/>
  <c r="M101" i="49"/>
  <c r="M14" i="49" s="1"/>
  <c r="M18" i="49" s="1"/>
  <c r="K102" i="49"/>
  <c r="E102" i="49"/>
  <c r="J100" i="14"/>
  <c r="J99" i="14" s="1"/>
  <c r="J14" i="14" s="1"/>
  <c r="E119" i="14"/>
  <c r="E100" i="14"/>
  <c r="I100" i="14"/>
  <c r="C142" i="51" l="1"/>
  <c r="E28" i="51"/>
  <c r="C145" i="51"/>
  <c r="H28" i="51"/>
  <c r="AD21" i="93"/>
  <c r="AM10" i="95"/>
  <c r="AM18" i="95"/>
  <c r="AO10" i="94"/>
  <c r="AO10" i="93"/>
  <c r="H14" i="14"/>
  <c r="H18" i="14" s="1"/>
  <c r="M21" i="14"/>
  <c r="N21" i="14" s="1"/>
  <c r="O21" i="14" s="1"/>
  <c r="P21" i="14" s="1"/>
  <c r="I118" i="14"/>
  <c r="I15" i="14" s="1"/>
  <c r="C149" i="51"/>
  <c r="N21" i="52" s="1"/>
  <c r="C147" i="51"/>
  <c r="L21" i="52" s="1"/>
  <c r="H17" i="51"/>
  <c r="H21" i="51" s="1"/>
  <c r="K17" i="51"/>
  <c r="K21" i="51" s="1"/>
  <c r="AC24" i="67"/>
  <c r="AR10" i="67"/>
  <c r="AO18" i="67"/>
  <c r="AE21" i="67"/>
  <c r="AE23" i="67" s="1"/>
  <c r="AP10" i="63"/>
  <c r="AB21" i="63"/>
  <c r="AM18" i="63"/>
  <c r="G17" i="51"/>
  <c r="G21" i="51" s="1"/>
  <c r="M21" i="52"/>
  <c r="I21" i="52"/>
  <c r="J18" i="14"/>
  <c r="D17" i="52"/>
  <c r="O14" i="14"/>
  <c r="K101" i="49"/>
  <c r="K14" i="49" s="1"/>
  <c r="H26" i="52"/>
  <c r="G21" i="52"/>
  <c r="J17" i="51"/>
  <c r="J21" i="51" s="1"/>
  <c r="K26" i="52"/>
  <c r="F26" i="52"/>
  <c r="E118" i="14"/>
  <c r="E15" i="14" s="1"/>
  <c r="K118" i="14"/>
  <c r="K15" i="14" s="1"/>
  <c r="J118" i="14"/>
  <c r="J15" i="14" s="1"/>
  <c r="L118" i="14"/>
  <c r="L15" i="14" s="1"/>
  <c r="F118" i="14"/>
  <c r="H118" i="14"/>
  <c r="H15" i="14" s="1"/>
  <c r="H19" i="14" s="1"/>
  <c r="D118" i="14"/>
  <c r="D15" i="14" s="1"/>
  <c r="D19" i="14" s="1"/>
  <c r="G118" i="14"/>
  <c r="E16" i="51"/>
  <c r="E20" i="51" s="1"/>
  <c r="G18" i="52" s="1"/>
  <c r="M18" i="52"/>
  <c r="I16" i="51"/>
  <c r="D151" i="51"/>
  <c r="L112" i="51"/>
  <c r="L16" i="51" s="1"/>
  <c r="O18" i="52"/>
  <c r="S10" i="52"/>
  <c r="Q25" i="52"/>
  <c r="S25" i="52"/>
  <c r="R10" i="52"/>
  <c r="E25" i="51"/>
  <c r="G10" i="52" s="1"/>
  <c r="G25" i="52"/>
  <c r="N20" i="51"/>
  <c r="P18" i="52" s="1"/>
  <c r="J101" i="49"/>
  <c r="J14" i="49" s="1"/>
  <c r="N18" i="49"/>
  <c r="E101" i="49"/>
  <c r="L101" i="49"/>
  <c r="K99" i="14"/>
  <c r="K14" i="14" s="1"/>
  <c r="I99" i="14"/>
  <c r="G99" i="14"/>
  <c r="G14" i="14" s="1"/>
  <c r="E99" i="14"/>
  <c r="D152" i="51" l="1"/>
  <c r="N28" i="51"/>
  <c r="J21" i="52"/>
  <c r="AE21" i="93"/>
  <c r="AN10" i="95"/>
  <c r="AN18" i="95"/>
  <c r="AP10" i="94"/>
  <c r="AP10" i="93"/>
  <c r="G15" i="14"/>
  <c r="G19" i="14" s="1"/>
  <c r="L14" i="49"/>
  <c r="L18" i="49" s="1"/>
  <c r="K18" i="14"/>
  <c r="J19" i="14"/>
  <c r="L26" i="52"/>
  <c r="N15" i="14"/>
  <c r="F15" i="14"/>
  <c r="F19" i="14" s="1"/>
  <c r="I26" i="52"/>
  <c r="M26" i="52"/>
  <c r="AD24" i="67"/>
  <c r="AF21" i="67"/>
  <c r="AF23" i="67" s="1"/>
  <c r="AS10" i="67"/>
  <c r="AP18" i="67"/>
  <c r="AC21" i="63"/>
  <c r="AQ10" i="63"/>
  <c r="AN18" i="63"/>
  <c r="J18" i="49"/>
  <c r="O18" i="14"/>
  <c r="P14" i="14"/>
  <c r="P18" i="14" s="1"/>
  <c r="I20" i="51"/>
  <c r="K18" i="52" s="1"/>
  <c r="G26" i="52"/>
  <c r="J26" i="52"/>
  <c r="N26" i="52"/>
  <c r="C151" i="51"/>
  <c r="C152" i="51" s="1"/>
  <c r="O21" i="52"/>
  <c r="N25" i="51"/>
  <c r="P10" i="52" s="1"/>
  <c r="V10" i="52"/>
  <c r="E21" i="51"/>
  <c r="G19" i="52" s="1"/>
  <c r="Q18" i="52"/>
  <c r="D130" i="49"/>
  <c r="D130" i="83" s="1"/>
  <c r="D128" i="49"/>
  <c r="D153" i="51" l="1"/>
  <c r="O28" i="51"/>
  <c r="Q21" i="52" s="1"/>
  <c r="AF21" i="93"/>
  <c r="AO10" i="95"/>
  <c r="AO18" i="95"/>
  <c r="AQ10" i="94"/>
  <c r="AQ10" i="93"/>
  <c r="D135" i="83"/>
  <c r="D139" i="83"/>
  <c r="D138" i="83"/>
  <c r="D137" i="83"/>
  <c r="D142" i="83"/>
  <c r="D143" i="83"/>
  <c r="M26" i="83" s="1"/>
  <c r="D141" i="83"/>
  <c r="D134" i="83"/>
  <c r="D136" i="83"/>
  <c r="D140" i="83"/>
  <c r="D142" i="49"/>
  <c r="D137" i="49"/>
  <c r="D135" i="49"/>
  <c r="D140" i="49"/>
  <c r="Q14" i="14"/>
  <c r="R14" i="14" s="1"/>
  <c r="R18" i="14" s="1"/>
  <c r="D136" i="49"/>
  <c r="D143" i="49"/>
  <c r="D134" i="49"/>
  <c r="AE24" i="67"/>
  <c r="AQ18" i="67"/>
  <c r="AG21" i="67"/>
  <c r="AG23" i="67" s="1"/>
  <c r="D10" i="67"/>
  <c r="AD21" i="63"/>
  <c r="AO18" i="63"/>
  <c r="AR10" i="63"/>
  <c r="L20" i="51"/>
  <c r="N18" i="52" s="1"/>
  <c r="D138" i="49"/>
  <c r="O26" i="52"/>
  <c r="P21" i="52"/>
  <c r="W10" i="52"/>
  <c r="H25" i="52"/>
  <c r="F21" i="51"/>
  <c r="H19" i="52" s="1"/>
  <c r="R18" i="52"/>
  <c r="D141" i="49"/>
  <c r="K26" i="49" s="1"/>
  <c r="D139" i="49"/>
  <c r="C143" i="49" l="1"/>
  <c r="M26" i="49"/>
  <c r="D144" i="49"/>
  <c r="C135" i="49"/>
  <c r="E26" i="49"/>
  <c r="C134" i="49"/>
  <c r="D26" i="49"/>
  <c r="C136" i="49"/>
  <c r="F26" i="49"/>
  <c r="C137" i="49"/>
  <c r="G26" i="49"/>
  <c r="I22" i="50" s="1"/>
  <c r="C139" i="49"/>
  <c r="I26" i="49"/>
  <c r="C138" i="49"/>
  <c r="H26" i="49"/>
  <c r="C142" i="49"/>
  <c r="L26" i="49"/>
  <c r="C140" i="49"/>
  <c r="J26" i="49"/>
  <c r="D154" i="51"/>
  <c r="P28" i="51"/>
  <c r="C141" i="83"/>
  <c r="K26" i="83"/>
  <c r="M27" i="90" s="1"/>
  <c r="C138" i="83"/>
  <c r="H26" i="83"/>
  <c r="J27" i="90" s="1"/>
  <c r="C139" i="83"/>
  <c r="I26" i="83"/>
  <c r="K27" i="90" s="1"/>
  <c r="C140" i="83"/>
  <c r="J26" i="83"/>
  <c r="L27" i="90" s="1"/>
  <c r="C136" i="83"/>
  <c r="F26" i="83"/>
  <c r="H27" i="90" s="1"/>
  <c r="C142" i="83"/>
  <c r="L26" i="83"/>
  <c r="N27" i="90" s="1"/>
  <c r="C135" i="83"/>
  <c r="E26" i="83"/>
  <c r="G27" i="90" s="1"/>
  <c r="C134" i="83"/>
  <c r="D26" i="83"/>
  <c r="F27" i="90" s="1"/>
  <c r="C137" i="83"/>
  <c r="G26" i="83"/>
  <c r="I27" i="90" s="1"/>
  <c r="C143" i="83"/>
  <c r="C144" i="83" s="1"/>
  <c r="D144" i="83"/>
  <c r="AG21" i="93"/>
  <c r="AP10" i="95"/>
  <c r="AP18" i="95"/>
  <c r="AR10" i="94"/>
  <c r="AR10" i="93"/>
  <c r="O22" i="90"/>
  <c r="C141" i="49"/>
  <c r="M22" i="50" s="1"/>
  <c r="AF24" i="67"/>
  <c r="AH21" i="67"/>
  <c r="AH23" i="67" s="1"/>
  <c r="AR18" i="67"/>
  <c r="AS10" i="63"/>
  <c r="AE21" i="63"/>
  <c r="AP18" i="63"/>
  <c r="C153" i="51"/>
  <c r="C154" i="51" s="1"/>
  <c r="P26" i="52"/>
  <c r="I25" i="52"/>
  <c r="I19" i="52"/>
  <c r="S18" i="52"/>
  <c r="T18" i="52"/>
  <c r="I10" i="52"/>
  <c r="X10" i="52"/>
  <c r="O22" i="50" l="1"/>
  <c r="C144" i="49"/>
  <c r="C145" i="49" s="1"/>
  <c r="N22" i="50"/>
  <c r="K22" i="50"/>
  <c r="H22" i="50"/>
  <c r="G22" i="50"/>
  <c r="N26" i="49"/>
  <c r="P22" i="50" s="1"/>
  <c r="D145" i="49"/>
  <c r="L22" i="50"/>
  <c r="J22" i="50"/>
  <c r="F22" i="50"/>
  <c r="D155" i="51"/>
  <c r="R28" i="51" s="1"/>
  <c r="Q28" i="51"/>
  <c r="D145" i="83"/>
  <c r="N26" i="83"/>
  <c r="P22" i="90" s="1"/>
  <c r="F22" i="90"/>
  <c r="N22" i="90"/>
  <c r="L22" i="90"/>
  <c r="J22" i="90"/>
  <c r="I22" i="90"/>
  <c r="G22" i="90"/>
  <c r="H22" i="90"/>
  <c r="K22" i="90"/>
  <c r="M22" i="90"/>
  <c r="AH21" i="93"/>
  <c r="AQ10" i="95"/>
  <c r="AQ18" i="95"/>
  <c r="AS10" i="94"/>
  <c r="AS10" i="93"/>
  <c r="O27" i="90"/>
  <c r="C145" i="83"/>
  <c r="C155" i="51"/>
  <c r="AG24" i="67"/>
  <c r="AS18" i="67"/>
  <c r="AI21" i="67"/>
  <c r="AI23" i="67" s="1"/>
  <c r="AQ18" i="63"/>
  <c r="AF21" i="63"/>
  <c r="D10" i="63"/>
  <c r="Q26" i="52"/>
  <c r="R26" i="52"/>
  <c r="J10" i="52"/>
  <c r="U18" i="52"/>
  <c r="Y10" i="52"/>
  <c r="J25" i="52"/>
  <c r="J19" i="52"/>
  <c r="T95" i="49"/>
  <c r="U95" i="49"/>
  <c r="V95" i="49"/>
  <c r="W95" i="49"/>
  <c r="X95" i="49"/>
  <c r="Y95" i="49"/>
  <c r="Z95" i="49"/>
  <c r="AA95" i="49"/>
  <c r="AB95" i="49"/>
  <c r="AC95" i="49"/>
  <c r="AD95" i="49"/>
  <c r="AE95" i="49"/>
  <c r="AF95" i="49"/>
  <c r="AG95" i="49"/>
  <c r="AH95" i="49"/>
  <c r="AI95" i="49"/>
  <c r="AJ95" i="49"/>
  <c r="AK95" i="49"/>
  <c r="AL95" i="49"/>
  <c r="AM95" i="49"/>
  <c r="AN95" i="49"/>
  <c r="AO95" i="49"/>
  <c r="AP95" i="49"/>
  <c r="AQ95" i="49"/>
  <c r="AR95" i="49"/>
  <c r="AS95" i="49"/>
  <c r="AT95" i="49"/>
  <c r="AU95" i="49"/>
  <c r="AV95" i="49"/>
  <c r="AW95" i="49"/>
  <c r="AX95" i="49"/>
  <c r="AY95" i="49"/>
  <c r="AZ95" i="49"/>
  <c r="BA95" i="49"/>
  <c r="BB95" i="49"/>
  <c r="BC95" i="49"/>
  <c r="T96" i="49"/>
  <c r="U96" i="49"/>
  <c r="V96" i="49"/>
  <c r="W96" i="49"/>
  <c r="X96" i="49"/>
  <c r="Y96" i="49"/>
  <c r="Z96" i="49"/>
  <c r="AA96" i="49"/>
  <c r="AB96" i="49"/>
  <c r="AC96" i="49"/>
  <c r="AD96" i="49"/>
  <c r="AE96" i="49"/>
  <c r="AF96" i="49"/>
  <c r="AG96" i="49"/>
  <c r="AH96" i="49"/>
  <c r="AI96" i="49"/>
  <c r="AJ96" i="49"/>
  <c r="AK96" i="49"/>
  <c r="AL96" i="49"/>
  <c r="AM96" i="49"/>
  <c r="AN96" i="49"/>
  <c r="AO96" i="49"/>
  <c r="AP96" i="49"/>
  <c r="AQ96" i="49"/>
  <c r="AR96" i="49"/>
  <c r="AS96" i="49"/>
  <c r="AT96" i="49"/>
  <c r="AU96" i="49"/>
  <c r="AV96" i="49"/>
  <c r="AW96" i="49"/>
  <c r="AX96" i="49"/>
  <c r="AY96" i="49"/>
  <c r="AZ96" i="49"/>
  <c r="BA96" i="49"/>
  <c r="BB96" i="49"/>
  <c r="BC96" i="49"/>
  <c r="Q94" i="49"/>
  <c r="R94" i="49"/>
  <c r="S94" i="49"/>
  <c r="T94" i="49"/>
  <c r="U94" i="49"/>
  <c r="V94" i="49"/>
  <c r="W94" i="49"/>
  <c r="X94" i="49"/>
  <c r="Y94" i="49"/>
  <c r="Z94" i="49"/>
  <c r="AA94" i="49"/>
  <c r="AB94" i="49"/>
  <c r="AC94" i="49"/>
  <c r="AD94" i="49"/>
  <c r="AE94" i="49"/>
  <c r="AF94" i="49"/>
  <c r="AG94" i="49"/>
  <c r="AH94" i="49"/>
  <c r="AI94" i="49"/>
  <c r="AJ94" i="49"/>
  <c r="AK94" i="49"/>
  <c r="AL94" i="49"/>
  <c r="AM94" i="49"/>
  <c r="AN94" i="49"/>
  <c r="AO94" i="49"/>
  <c r="AP94" i="49"/>
  <c r="AQ94" i="49"/>
  <c r="AR94" i="49"/>
  <c r="AS94" i="49"/>
  <c r="AT94" i="49"/>
  <c r="AU94" i="49"/>
  <c r="AV94" i="49"/>
  <c r="AW94" i="49"/>
  <c r="AX94" i="49"/>
  <c r="AY94" i="49"/>
  <c r="AZ94" i="49"/>
  <c r="BA94" i="49"/>
  <c r="BB94" i="49"/>
  <c r="BC94" i="49"/>
  <c r="U93" i="49"/>
  <c r="V93" i="49"/>
  <c r="W93" i="49"/>
  <c r="X93" i="49"/>
  <c r="Y93" i="49"/>
  <c r="Z93" i="49"/>
  <c r="AA93" i="49"/>
  <c r="AB93" i="49"/>
  <c r="AC93" i="49"/>
  <c r="AD93" i="49"/>
  <c r="AE93" i="49"/>
  <c r="AF93" i="49"/>
  <c r="AG93" i="49"/>
  <c r="AH93" i="49"/>
  <c r="AI93" i="49"/>
  <c r="AJ93" i="49"/>
  <c r="AK93" i="49"/>
  <c r="AL93" i="49"/>
  <c r="AM93" i="49"/>
  <c r="AN93" i="49"/>
  <c r="AO93" i="49"/>
  <c r="AP93" i="49"/>
  <c r="AQ93" i="49"/>
  <c r="AR93" i="49"/>
  <c r="AS93" i="49"/>
  <c r="AT93" i="49"/>
  <c r="AU93" i="49"/>
  <c r="AV93" i="49"/>
  <c r="AW93" i="49"/>
  <c r="AX93" i="49"/>
  <c r="AY93" i="49"/>
  <c r="AZ93" i="49"/>
  <c r="BA93" i="49"/>
  <c r="BB93" i="49"/>
  <c r="BC93" i="49"/>
  <c r="P90" i="49"/>
  <c r="Q90" i="49"/>
  <c r="R90" i="49"/>
  <c r="S90" i="49"/>
  <c r="T90" i="49"/>
  <c r="U90" i="49"/>
  <c r="V90" i="49"/>
  <c r="W90" i="49"/>
  <c r="X90" i="49"/>
  <c r="Y90" i="49"/>
  <c r="Z90" i="49"/>
  <c r="AA90" i="49"/>
  <c r="AB90" i="49"/>
  <c r="AC90" i="49"/>
  <c r="AD90" i="49"/>
  <c r="AE90" i="49"/>
  <c r="AF90" i="49"/>
  <c r="AG90" i="49"/>
  <c r="AH90" i="49"/>
  <c r="AI90" i="49"/>
  <c r="AJ90" i="49"/>
  <c r="AK90" i="49"/>
  <c r="AL90" i="49"/>
  <c r="AM90" i="49"/>
  <c r="AN90" i="49"/>
  <c r="AO90" i="49"/>
  <c r="AP90" i="49"/>
  <c r="AQ90" i="49"/>
  <c r="AR90" i="49"/>
  <c r="AS90" i="49"/>
  <c r="AT90" i="49"/>
  <c r="AU90" i="49"/>
  <c r="AV90" i="49"/>
  <c r="AW90" i="49"/>
  <c r="AX90" i="49"/>
  <c r="AY90" i="49"/>
  <c r="AZ90" i="49"/>
  <c r="BA90" i="49"/>
  <c r="BB90" i="49"/>
  <c r="BC90" i="49"/>
  <c r="P91" i="49"/>
  <c r="Q91" i="49"/>
  <c r="R91" i="49"/>
  <c r="S91" i="49"/>
  <c r="T91" i="49"/>
  <c r="U91" i="49"/>
  <c r="V91" i="49"/>
  <c r="W91" i="49"/>
  <c r="X91" i="49"/>
  <c r="Y91" i="49"/>
  <c r="Z91" i="49"/>
  <c r="AA91" i="49"/>
  <c r="AB91" i="49"/>
  <c r="AC91" i="49"/>
  <c r="AD91" i="49"/>
  <c r="AE91" i="49"/>
  <c r="AF91" i="49"/>
  <c r="AG91" i="49"/>
  <c r="AH91" i="49"/>
  <c r="AI91" i="49"/>
  <c r="AJ91" i="49"/>
  <c r="AK91" i="49"/>
  <c r="AL91" i="49"/>
  <c r="AM91" i="49"/>
  <c r="AN91" i="49"/>
  <c r="AO91" i="49"/>
  <c r="AP91" i="49"/>
  <c r="AQ91" i="49"/>
  <c r="AR91" i="49"/>
  <c r="AS91" i="49"/>
  <c r="AT91" i="49"/>
  <c r="AU91" i="49"/>
  <c r="AV91" i="49"/>
  <c r="AW91" i="49"/>
  <c r="AX91" i="49"/>
  <c r="AY91" i="49"/>
  <c r="AZ91" i="49"/>
  <c r="BA91" i="49"/>
  <c r="BB91" i="49"/>
  <c r="BC91" i="49"/>
  <c r="P92" i="49"/>
  <c r="Q92" i="49"/>
  <c r="R92" i="49"/>
  <c r="S92" i="49"/>
  <c r="T92" i="49"/>
  <c r="U92" i="49"/>
  <c r="V92" i="49"/>
  <c r="W92" i="49"/>
  <c r="X92" i="49"/>
  <c r="Y92" i="49"/>
  <c r="Z92" i="49"/>
  <c r="AA92" i="49"/>
  <c r="AB92" i="49"/>
  <c r="AC92" i="49"/>
  <c r="AD92" i="49"/>
  <c r="AE92" i="49"/>
  <c r="AF92" i="49"/>
  <c r="AG92" i="49"/>
  <c r="AH92" i="49"/>
  <c r="AI92" i="49"/>
  <c r="AJ92" i="49"/>
  <c r="AK92" i="49"/>
  <c r="AL92" i="49"/>
  <c r="AM92" i="49"/>
  <c r="AN92" i="49"/>
  <c r="AO92" i="49"/>
  <c r="AP92" i="49"/>
  <c r="AQ92" i="49"/>
  <c r="AR92" i="49"/>
  <c r="AS92" i="49"/>
  <c r="AT92" i="49"/>
  <c r="AU92" i="49"/>
  <c r="AV92" i="49"/>
  <c r="AW92" i="49"/>
  <c r="AX92" i="49"/>
  <c r="AY92" i="49"/>
  <c r="AZ92" i="49"/>
  <c r="BA92" i="49"/>
  <c r="BB92" i="49"/>
  <c r="BC92" i="49"/>
  <c r="X89" i="49"/>
  <c r="Y89" i="49"/>
  <c r="Z89" i="49"/>
  <c r="AA89" i="49"/>
  <c r="AB89" i="49"/>
  <c r="AC89" i="49"/>
  <c r="AD89" i="49"/>
  <c r="AE89" i="49"/>
  <c r="AF89" i="49"/>
  <c r="AG89" i="49"/>
  <c r="AH89" i="49"/>
  <c r="AI89" i="49"/>
  <c r="AJ89" i="49"/>
  <c r="AK89" i="49"/>
  <c r="AL89" i="49"/>
  <c r="AM89" i="49"/>
  <c r="AN89" i="49"/>
  <c r="AO89" i="49"/>
  <c r="AP89" i="49"/>
  <c r="AQ89" i="49"/>
  <c r="AR89" i="49"/>
  <c r="AS89" i="49"/>
  <c r="AT89" i="49"/>
  <c r="AU89" i="49"/>
  <c r="AV89" i="49"/>
  <c r="AW89" i="49"/>
  <c r="AX89" i="49"/>
  <c r="AY89" i="49"/>
  <c r="AZ89" i="49"/>
  <c r="BA89" i="49"/>
  <c r="BB89" i="49"/>
  <c r="BC89" i="49"/>
  <c r="O88" i="49"/>
  <c r="O87" i="49"/>
  <c r="O86" i="49"/>
  <c r="P86" i="49"/>
  <c r="Q86" i="49"/>
  <c r="R86" i="49"/>
  <c r="S86" i="49"/>
  <c r="T86" i="49"/>
  <c r="U86" i="49"/>
  <c r="V86" i="49"/>
  <c r="W86" i="49"/>
  <c r="X86" i="49"/>
  <c r="Y86" i="49"/>
  <c r="Z86" i="49"/>
  <c r="AA86" i="49"/>
  <c r="AB86" i="49"/>
  <c r="AC86" i="49"/>
  <c r="AD86" i="49"/>
  <c r="AE86" i="49"/>
  <c r="AF86" i="49"/>
  <c r="AG86" i="49"/>
  <c r="AH86" i="49"/>
  <c r="AI86" i="49"/>
  <c r="AJ86" i="49"/>
  <c r="AK86" i="49"/>
  <c r="AL86" i="49"/>
  <c r="AM86" i="49"/>
  <c r="AN86" i="49"/>
  <c r="AO86" i="49"/>
  <c r="AP86" i="49"/>
  <c r="AQ86" i="49"/>
  <c r="AR86" i="49"/>
  <c r="AS86" i="49"/>
  <c r="AT86" i="49"/>
  <c r="AU86" i="49"/>
  <c r="AV86" i="49"/>
  <c r="AW86" i="49"/>
  <c r="AX86" i="49"/>
  <c r="AY86" i="49"/>
  <c r="AZ86" i="49"/>
  <c r="BA86" i="49"/>
  <c r="BB86" i="49"/>
  <c r="BC86" i="49"/>
  <c r="P87" i="49"/>
  <c r="Q87" i="49"/>
  <c r="R87" i="49"/>
  <c r="S87" i="49"/>
  <c r="T87" i="49"/>
  <c r="U87" i="49"/>
  <c r="V87" i="49"/>
  <c r="W87" i="49"/>
  <c r="X87" i="49"/>
  <c r="Y87" i="49"/>
  <c r="Z87" i="49"/>
  <c r="AA87" i="49"/>
  <c r="AB87" i="49"/>
  <c r="AC87" i="49"/>
  <c r="AD87" i="49"/>
  <c r="AE87" i="49"/>
  <c r="AF87" i="49"/>
  <c r="AG87" i="49"/>
  <c r="AH87" i="49"/>
  <c r="AI87" i="49"/>
  <c r="AJ87" i="49"/>
  <c r="AK87" i="49"/>
  <c r="AL87" i="49"/>
  <c r="AM87" i="49"/>
  <c r="AN87" i="49"/>
  <c r="AO87" i="49"/>
  <c r="AP87" i="49"/>
  <c r="AQ87" i="49"/>
  <c r="AR87" i="49"/>
  <c r="AS87" i="49"/>
  <c r="AT87" i="49"/>
  <c r="AU87" i="49"/>
  <c r="AV87" i="49"/>
  <c r="AW87" i="49"/>
  <c r="AX87" i="49"/>
  <c r="AY87" i="49"/>
  <c r="AZ87" i="49"/>
  <c r="BA87" i="49"/>
  <c r="BB87" i="49"/>
  <c r="BC87" i="49"/>
  <c r="P88" i="49"/>
  <c r="Q88" i="49"/>
  <c r="R88" i="49"/>
  <c r="S88" i="49"/>
  <c r="T88" i="49"/>
  <c r="U88" i="49"/>
  <c r="V88" i="49"/>
  <c r="W88" i="49"/>
  <c r="X88" i="49"/>
  <c r="Y88" i="49"/>
  <c r="Z88" i="49"/>
  <c r="AA88" i="49"/>
  <c r="AB88" i="49"/>
  <c r="AC88" i="49"/>
  <c r="AD88" i="49"/>
  <c r="AE88" i="49"/>
  <c r="AF88" i="49"/>
  <c r="AG88" i="49"/>
  <c r="AH88" i="49"/>
  <c r="AI88" i="49"/>
  <c r="AJ88" i="49"/>
  <c r="AK88" i="49"/>
  <c r="AL88" i="49"/>
  <c r="AM88" i="49"/>
  <c r="AN88" i="49"/>
  <c r="AO88" i="49"/>
  <c r="AP88" i="49"/>
  <c r="AQ88" i="49"/>
  <c r="AR88" i="49"/>
  <c r="AS88" i="49"/>
  <c r="AT88" i="49"/>
  <c r="AU88" i="49"/>
  <c r="AV88" i="49"/>
  <c r="AW88" i="49"/>
  <c r="AX88" i="49"/>
  <c r="AY88" i="49"/>
  <c r="AZ88" i="49"/>
  <c r="BA88" i="49"/>
  <c r="BB88" i="49"/>
  <c r="BC88" i="49"/>
  <c r="S96" i="49"/>
  <c r="S95" i="49"/>
  <c r="P94" i="49"/>
  <c r="T93" i="49"/>
  <c r="O92" i="49"/>
  <c r="O91" i="49"/>
  <c r="O90" i="49"/>
  <c r="W89" i="49"/>
  <c r="O26" i="49" l="1"/>
  <c r="D146" i="49"/>
  <c r="D146" i="83"/>
  <c r="O26" i="83"/>
  <c r="Q22" i="90" s="1"/>
  <c r="AI21" i="93"/>
  <c r="D10" i="94"/>
  <c r="AR10" i="95"/>
  <c r="AR18" i="95"/>
  <c r="D10" i="93"/>
  <c r="P27" i="90"/>
  <c r="C146" i="83"/>
  <c r="AH24" i="67"/>
  <c r="AJ21" i="67"/>
  <c r="AJ23" i="67" s="1"/>
  <c r="D18" i="67"/>
  <c r="AG21" i="63"/>
  <c r="AR18" i="63"/>
  <c r="R21" i="52"/>
  <c r="S21" i="52" s="1"/>
  <c r="T21" i="52" s="1"/>
  <c r="U21" i="52" s="1"/>
  <c r="C146" i="49"/>
  <c r="N96" i="49"/>
  <c r="N88" i="49"/>
  <c r="N90" i="49"/>
  <c r="N86" i="49"/>
  <c r="S26" i="52"/>
  <c r="I25" i="51"/>
  <c r="K25" i="52"/>
  <c r="I21" i="51"/>
  <c r="K19" i="52" s="1"/>
  <c r="Z10" i="52"/>
  <c r="V18" i="52"/>
  <c r="N92" i="49"/>
  <c r="N95" i="49"/>
  <c r="N89" i="49"/>
  <c r="N91" i="49"/>
  <c r="N94" i="49"/>
  <c r="N87" i="49"/>
  <c r="N93" i="49"/>
  <c r="N19" i="50"/>
  <c r="K18" i="49"/>
  <c r="M19" i="50" s="1"/>
  <c r="L19" i="50"/>
  <c r="J19" i="50"/>
  <c r="F18" i="49"/>
  <c r="H19" i="50" s="1"/>
  <c r="F19" i="50"/>
  <c r="I19" i="50"/>
  <c r="AS28" i="50"/>
  <c r="AR28" i="50"/>
  <c r="AQ28" i="50"/>
  <c r="AP28" i="50"/>
  <c r="AO28" i="50"/>
  <c r="AN28" i="50"/>
  <c r="AM28" i="50"/>
  <c r="AL28" i="50"/>
  <c r="AK28" i="50"/>
  <c r="AJ28" i="50"/>
  <c r="AI28" i="50"/>
  <c r="AH28" i="50"/>
  <c r="AG28" i="50"/>
  <c r="AF28" i="50"/>
  <c r="AE28" i="50"/>
  <c r="AD28" i="50"/>
  <c r="AC28" i="50"/>
  <c r="AB28" i="50"/>
  <c r="AA28" i="50"/>
  <c r="Z28" i="50"/>
  <c r="Y28" i="50"/>
  <c r="X28" i="50"/>
  <c r="W28" i="50"/>
  <c r="V28" i="50"/>
  <c r="U28" i="50"/>
  <c r="T28" i="50"/>
  <c r="S28" i="50"/>
  <c r="R28" i="50"/>
  <c r="Q28" i="50"/>
  <c r="P28" i="50"/>
  <c r="O28" i="50"/>
  <c r="N28" i="50"/>
  <c r="M28" i="50"/>
  <c r="L28" i="50"/>
  <c r="K28" i="50"/>
  <c r="J28" i="50"/>
  <c r="I28" i="50"/>
  <c r="H28" i="50"/>
  <c r="G28" i="50"/>
  <c r="F28" i="50"/>
  <c r="E15" i="50"/>
  <c r="I14" i="49"/>
  <c r="I18" i="49" s="1"/>
  <c r="K19" i="50" s="1"/>
  <c r="E14" i="49"/>
  <c r="Q8" i="49"/>
  <c r="Q10" i="49" s="1"/>
  <c r="O23" i="49"/>
  <c r="K8" i="49"/>
  <c r="K10" i="49" s="1"/>
  <c r="I8" i="49"/>
  <c r="E8" i="49"/>
  <c r="E10" i="49" s="1"/>
  <c r="Q6" i="49"/>
  <c r="M6" i="49"/>
  <c r="L6" i="49"/>
  <c r="I6" i="49"/>
  <c r="F6" i="49"/>
  <c r="E6" i="49"/>
  <c r="N22" i="42"/>
  <c r="I22" i="42"/>
  <c r="H6" i="42"/>
  <c r="C50" i="42"/>
  <c r="D49" i="42"/>
  <c r="D147" i="49" l="1"/>
  <c r="P26" i="49"/>
  <c r="D147" i="83"/>
  <c r="P26" i="83"/>
  <c r="R27" i="90" s="1"/>
  <c r="AJ21" i="93"/>
  <c r="AS10" i="95"/>
  <c r="AS18" i="95"/>
  <c r="Q22" i="50"/>
  <c r="R22" i="50" s="1"/>
  <c r="S22" i="50" s="1"/>
  <c r="T22" i="50" s="1"/>
  <c r="C147" i="83"/>
  <c r="Q27" i="90"/>
  <c r="R22" i="90"/>
  <c r="I10" i="49"/>
  <c r="I23" i="49" s="1"/>
  <c r="E13" i="50"/>
  <c r="D13" i="50" s="1"/>
  <c r="M17" i="2"/>
  <c r="E17" i="3" s="1"/>
  <c r="D75" i="86" s="1"/>
  <c r="E12" i="93" s="1"/>
  <c r="E12" i="50"/>
  <c r="D12" i="50" s="1"/>
  <c r="M16" i="2"/>
  <c r="E16" i="3" s="1"/>
  <c r="D74" i="86" s="1"/>
  <c r="E14" i="50"/>
  <c r="D14" i="50" s="1"/>
  <c r="M18" i="2"/>
  <c r="E18" i="3" s="1"/>
  <c r="D76" i="86" s="1"/>
  <c r="E13" i="93" s="1"/>
  <c r="D13" i="93" s="1"/>
  <c r="AI24" i="67"/>
  <c r="AK21" i="67"/>
  <c r="AK23" i="67" s="1"/>
  <c r="AS18" i="63"/>
  <c r="AH21" i="63"/>
  <c r="V21" i="52"/>
  <c r="W21" i="52" s="1"/>
  <c r="X21" i="52" s="1"/>
  <c r="Y21" i="52" s="1"/>
  <c r="Z21" i="52" s="1"/>
  <c r="AA21" i="52" s="1"/>
  <c r="AB21" i="52" s="1"/>
  <c r="AC21" i="52" s="1"/>
  <c r="AD21" i="52" s="1"/>
  <c r="AE21" i="52" s="1"/>
  <c r="AF21" i="52" s="1"/>
  <c r="AG21" i="52" s="1"/>
  <c r="AH21" i="52" s="1"/>
  <c r="AI21" i="52" s="1"/>
  <c r="AJ21" i="52" s="1"/>
  <c r="AK21" i="52" s="1"/>
  <c r="AL21" i="52" s="1"/>
  <c r="AM21" i="52" s="1"/>
  <c r="AN21" i="52" s="1"/>
  <c r="AO21" i="52" s="1"/>
  <c r="AP21" i="52" s="1"/>
  <c r="AQ21" i="52" s="1"/>
  <c r="AR21" i="52" s="1"/>
  <c r="AS21" i="52" s="1"/>
  <c r="T26" i="52"/>
  <c r="U26" i="52" s="1"/>
  <c r="V26" i="52" s="1"/>
  <c r="W26" i="52" s="1"/>
  <c r="X26" i="52" s="1"/>
  <c r="Y26" i="52" s="1"/>
  <c r="Z26" i="52" s="1"/>
  <c r="AA26" i="52" s="1"/>
  <c r="AB26" i="52" s="1"/>
  <c r="AC26" i="52" s="1"/>
  <c r="AD26" i="52" s="1"/>
  <c r="AE26" i="52" s="1"/>
  <c r="AF26" i="52" s="1"/>
  <c r="AG26" i="52" s="1"/>
  <c r="AH26" i="52" s="1"/>
  <c r="AI26" i="52" s="1"/>
  <c r="AJ26" i="52" s="1"/>
  <c r="AK26" i="52" s="1"/>
  <c r="AL26" i="52" s="1"/>
  <c r="AM26" i="52" s="1"/>
  <c r="AN26" i="52" s="1"/>
  <c r="AO26" i="52" s="1"/>
  <c r="AP26" i="52" s="1"/>
  <c r="AQ26" i="52" s="1"/>
  <c r="AR26" i="52" s="1"/>
  <c r="AS26" i="52" s="1"/>
  <c r="E18" i="49"/>
  <c r="G19" i="50" s="1"/>
  <c r="C147" i="49"/>
  <c r="K10" i="52"/>
  <c r="L10" i="52"/>
  <c r="AA10" i="52"/>
  <c r="W18" i="52"/>
  <c r="L25" i="52"/>
  <c r="L19" i="52"/>
  <c r="M18" i="50"/>
  <c r="Y18" i="50"/>
  <c r="AK18" i="50"/>
  <c r="W18" i="50"/>
  <c r="AI18" i="50"/>
  <c r="F18" i="50"/>
  <c r="K18" i="50"/>
  <c r="L18" i="50"/>
  <c r="X18" i="50"/>
  <c r="O18" i="50"/>
  <c r="AA18" i="50"/>
  <c r="AP18" i="50"/>
  <c r="AD18" i="50"/>
  <c r="R18" i="50"/>
  <c r="T18" i="50"/>
  <c r="AR18" i="50"/>
  <c r="H18" i="50"/>
  <c r="AF18" i="50"/>
  <c r="J18" i="50"/>
  <c r="V18" i="50"/>
  <c r="AH18" i="50"/>
  <c r="E18" i="50"/>
  <c r="AJ18" i="50"/>
  <c r="G18" i="50"/>
  <c r="AM18" i="50"/>
  <c r="Q18" i="50"/>
  <c r="AC18" i="50"/>
  <c r="AO18" i="50"/>
  <c r="N18" i="50"/>
  <c r="Z18" i="50"/>
  <c r="AL18" i="50"/>
  <c r="P18" i="50"/>
  <c r="AB18" i="50"/>
  <c r="AN18" i="50"/>
  <c r="S18" i="50"/>
  <c r="AE18" i="50"/>
  <c r="AQ18" i="50"/>
  <c r="I18" i="50"/>
  <c r="U18" i="50"/>
  <c r="AG18" i="50"/>
  <c r="AS18" i="50"/>
  <c r="T26" i="50"/>
  <c r="U26" i="50" s="1"/>
  <c r="V26" i="50" s="1"/>
  <c r="W26" i="50" s="1"/>
  <c r="X26" i="50" s="1"/>
  <c r="Y26" i="50" s="1"/>
  <c r="Z26" i="50" s="1"/>
  <c r="AA26" i="50" s="1"/>
  <c r="AB26" i="50" s="1"/>
  <c r="AC26" i="50" s="1"/>
  <c r="AD26" i="50" s="1"/>
  <c r="AE26" i="50" s="1"/>
  <c r="AF26" i="50" s="1"/>
  <c r="AG26" i="50" s="1"/>
  <c r="AH26" i="50" s="1"/>
  <c r="AI26" i="50" s="1"/>
  <c r="AJ26" i="50" s="1"/>
  <c r="AK26" i="50" s="1"/>
  <c r="AL26" i="50" s="1"/>
  <c r="AM26" i="50" s="1"/>
  <c r="AN26" i="50" s="1"/>
  <c r="AO26" i="50" s="1"/>
  <c r="AP26" i="50" s="1"/>
  <c r="AQ26" i="50" s="1"/>
  <c r="AR26" i="50" s="1"/>
  <c r="AS26" i="50" s="1"/>
  <c r="O19" i="50"/>
  <c r="P22" i="36"/>
  <c r="D148" i="49" l="1"/>
  <c r="R26" i="49" s="1"/>
  <c r="Q26" i="49"/>
  <c r="D148" i="83"/>
  <c r="R26" i="83" s="1"/>
  <c r="Q26" i="83"/>
  <c r="S27" i="90" s="1"/>
  <c r="E23" i="93"/>
  <c r="D10" i="95"/>
  <c r="D12" i="93"/>
  <c r="AK21" i="93"/>
  <c r="D77" i="85"/>
  <c r="E14" i="92" s="1"/>
  <c r="D14" i="92" s="1"/>
  <c r="D84" i="88"/>
  <c r="E13" i="95" s="1"/>
  <c r="D13" i="95" s="1"/>
  <c r="D76" i="85"/>
  <c r="E13" i="92" s="1"/>
  <c r="D13" i="92" s="1"/>
  <c r="D83" i="88"/>
  <c r="E12" i="95" s="1"/>
  <c r="D75" i="85"/>
  <c r="E12" i="92" s="1"/>
  <c r="D82" i="88"/>
  <c r="D18" i="95"/>
  <c r="D76" i="82"/>
  <c r="E12" i="89" s="1"/>
  <c r="D76" i="84"/>
  <c r="E12" i="91" s="1"/>
  <c r="D78" i="82"/>
  <c r="E14" i="89" s="1"/>
  <c r="D14" i="89" s="1"/>
  <c r="D78" i="84"/>
  <c r="E14" i="91" s="1"/>
  <c r="D14" i="91" s="1"/>
  <c r="D77" i="82"/>
  <c r="E13" i="89" s="1"/>
  <c r="D13" i="89" s="1"/>
  <c r="D77" i="84"/>
  <c r="E13" i="91" s="1"/>
  <c r="D13" i="91" s="1"/>
  <c r="D76" i="87"/>
  <c r="E13" i="94" s="1"/>
  <c r="D13" i="94" s="1"/>
  <c r="D76" i="83"/>
  <c r="E14" i="90" s="1"/>
  <c r="D14" i="90" s="1"/>
  <c r="D74" i="87"/>
  <c r="D74" i="83"/>
  <c r="E12" i="90" s="1"/>
  <c r="D75" i="87"/>
  <c r="E12" i="94" s="1"/>
  <c r="D75" i="83"/>
  <c r="E13" i="90" s="1"/>
  <c r="D13" i="90" s="1"/>
  <c r="S22" i="90"/>
  <c r="C148" i="83"/>
  <c r="E15" i="52"/>
  <c r="E23" i="52" s="1"/>
  <c r="AJ24" i="67"/>
  <c r="AL21" i="67"/>
  <c r="AL23" i="67" s="1"/>
  <c r="D18" i="63"/>
  <c r="AI21" i="63"/>
  <c r="D21" i="52"/>
  <c r="D18" i="50"/>
  <c r="D17" i="50"/>
  <c r="R26" i="50"/>
  <c r="O120" i="49"/>
  <c r="G120" i="49"/>
  <c r="M120" i="49"/>
  <c r="C148" i="49"/>
  <c r="M10" i="52"/>
  <c r="X18" i="52"/>
  <c r="AB10" i="52"/>
  <c r="M25" i="52"/>
  <c r="M19" i="52"/>
  <c r="S26" i="50"/>
  <c r="Q23" i="49"/>
  <c r="S10" i="50" s="1"/>
  <c r="P19" i="50"/>
  <c r="Y28" i="9"/>
  <c r="V28" i="9"/>
  <c r="K28" i="9"/>
  <c r="F28" i="9"/>
  <c r="E14" i="9"/>
  <c r="D14" i="9" s="1"/>
  <c r="E15" i="9"/>
  <c r="D15" i="9" s="1"/>
  <c r="E13" i="9"/>
  <c r="E21" i="14"/>
  <c r="J21" i="14"/>
  <c r="Q21" i="14"/>
  <c r="R21" i="14" s="1"/>
  <c r="O8" i="14"/>
  <c r="O6" i="14"/>
  <c r="AE94" i="14"/>
  <c r="AE93" i="14"/>
  <c r="AE92" i="14"/>
  <c r="AE91" i="14"/>
  <c r="AE90" i="14"/>
  <c r="AE89" i="14"/>
  <c r="AE88" i="14"/>
  <c r="E23" i="94" l="1"/>
  <c r="T27" i="90"/>
  <c r="U27" i="90" s="1"/>
  <c r="V27" i="90" s="1"/>
  <c r="W27" i="90" s="1"/>
  <c r="X27" i="90" s="1"/>
  <c r="Y27" i="90" s="1"/>
  <c r="Z27" i="90" s="1"/>
  <c r="AA27" i="90" s="1"/>
  <c r="AB27" i="90" s="1"/>
  <c r="AC27" i="90" s="1"/>
  <c r="AD27" i="90" s="1"/>
  <c r="AE27" i="90" s="1"/>
  <c r="AF27" i="90" s="1"/>
  <c r="AG27" i="90" s="1"/>
  <c r="AH27" i="90" s="1"/>
  <c r="AI27" i="90" s="1"/>
  <c r="AJ27" i="90" s="1"/>
  <c r="AK27" i="90" s="1"/>
  <c r="AL27" i="90" s="1"/>
  <c r="AM27" i="90" s="1"/>
  <c r="AN27" i="90" s="1"/>
  <c r="AO27" i="90" s="1"/>
  <c r="AP27" i="90" s="1"/>
  <c r="AQ27" i="90" s="1"/>
  <c r="AR27" i="90" s="1"/>
  <c r="AS27" i="90" s="1"/>
  <c r="E24" i="92"/>
  <c r="E23" i="95"/>
  <c r="D15" i="52"/>
  <c r="D12" i="94"/>
  <c r="D12" i="90"/>
  <c r="D12" i="91"/>
  <c r="D12" i="89"/>
  <c r="D12" i="95"/>
  <c r="AL21" i="93"/>
  <c r="D12" i="92"/>
  <c r="T22" i="90"/>
  <c r="D120" i="49"/>
  <c r="J120" i="49"/>
  <c r="W120" i="49"/>
  <c r="F120" i="49"/>
  <c r="AK24" i="67"/>
  <c r="AM21" i="67"/>
  <c r="AM23" i="67" s="1"/>
  <c r="AJ21" i="63"/>
  <c r="D17" i="9"/>
  <c r="D13" i="9"/>
  <c r="R10" i="50"/>
  <c r="P10" i="50"/>
  <c r="E23" i="49"/>
  <c r="G10" i="50" s="1"/>
  <c r="P26" i="50"/>
  <c r="Q26" i="50"/>
  <c r="G26" i="50"/>
  <c r="N10" i="52"/>
  <c r="N25" i="52"/>
  <c r="N19" i="52"/>
  <c r="Y18" i="52"/>
  <c r="AC10" i="52"/>
  <c r="O25" i="52"/>
  <c r="N120" i="49"/>
  <c r="T10" i="50"/>
  <c r="U10" i="50" s="1"/>
  <c r="Q10" i="50"/>
  <c r="O18" i="49"/>
  <c r="Q19" i="50" s="1"/>
  <c r="F26" i="50"/>
  <c r="F10" i="50"/>
  <c r="V10" i="50" l="1"/>
  <c r="W10" i="50" s="1"/>
  <c r="D15" i="50"/>
  <c r="E16" i="90"/>
  <c r="E24" i="90" s="1"/>
  <c r="AM21" i="93"/>
  <c r="U22" i="90"/>
  <c r="F119" i="49"/>
  <c r="F21" i="49" s="1"/>
  <c r="D119" i="49"/>
  <c r="D21" i="49" s="1"/>
  <c r="J119" i="49"/>
  <c r="J21" i="49" s="1"/>
  <c r="G119" i="49"/>
  <c r="G21" i="49" s="1"/>
  <c r="O119" i="49"/>
  <c r="O21" i="49" s="1"/>
  <c r="P21" i="49" s="1"/>
  <c r="Q21" i="49" s="1"/>
  <c r="R21" i="49" s="1"/>
  <c r="AL24" i="67"/>
  <c r="AN21" i="67"/>
  <c r="AN23" i="67" s="1"/>
  <c r="AK21" i="63"/>
  <c r="F23" i="49"/>
  <c r="H10" i="50" s="1"/>
  <c r="G23" i="49"/>
  <c r="I10" i="50" s="1"/>
  <c r="O10" i="52"/>
  <c r="O19" i="52"/>
  <c r="AD10" i="52"/>
  <c r="N127" i="51"/>
  <c r="N126" i="51" s="1"/>
  <c r="Z18" i="52"/>
  <c r="N119" i="49"/>
  <c r="N21" i="49" s="1"/>
  <c r="L120" i="49"/>
  <c r="E120" i="49"/>
  <c r="E119" i="49" s="1"/>
  <c r="H120" i="49"/>
  <c r="I120" i="49"/>
  <c r="I119" i="49" s="1"/>
  <c r="I21" i="49" s="1"/>
  <c r="K120" i="49"/>
  <c r="H23" i="49"/>
  <c r="I26" i="50"/>
  <c r="H26" i="50"/>
  <c r="R19" i="50"/>
  <c r="I14" i="14"/>
  <c r="I18" i="14" s="1"/>
  <c r="G18" i="14"/>
  <c r="E14" i="14"/>
  <c r="F19" i="9"/>
  <c r="I8" i="14"/>
  <c r="D16" i="90" l="1"/>
  <c r="AN21" i="93"/>
  <c r="V22" i="90"/>
  <c r="AM24" i="67"/>
  <c r="AO21" i="67"/>
  <c r="AO23" i="67" s="1"/>
  <c r="AL21" i="63"/>
  <c r="J10" i="50"/>
  <c r="L119" i="49"/>
  <c r="L21" i="49" s="1"/>
  <c r="N21" i="50" s="1"/>
  <c r="H119" i="49"/>
  <c r="H21" i="49" s="1"/>
  <c r="I21" i="50"/>
  <c r="F21" i="50"/>
  <c r="AA18" i="52"/>
  <c r="AE10" i="52"/>
  <c r="N21" i="51"/>
  <c r="P19" i="52" s="1"/>
  <c r="E127" i="51"/>
  <c r="G127" i="51"/>
  <c r="G126" i="51" s="1"/>
  <c r="G23" i="51" s="1"/>
  <c r="J127" i="51"/>
  <c r="K127" i="51"/>
  <c r="M127" i="51"/>
  <c r="M126" i="51" s="1"/>
  <c r="M23" i="51" s="1"/>
  <c r="L21" i="50"/>
  <c r="H21" i="50"/>
  <c r="M119" i="49"/>
  <c r="M21" i="49" s="1"/>
  <c r="K21" i="50"/>
  <c r="E21" i="49"/>
  <c r="G21" i="50" s="1"/>
  <c r="K119" i="49"/>
  <c r="M18" i="14"/>
  <c r="X10" i="50"/>
  <c r="J26" i="50"/>
  <c r="T19" i="50"/>
  <c r="Q18" i="49"/>
  <c r="S19" i="50" s="1"/>
  <c r="D61" i="14"/>
  <c r="X28" i="9"/>
  <c r="W28" i="9"/>
  <c r="L28" i="9"/>
  <c r="E8" i="14"/>
  <c r="E10" i="14" s="1"/>
  <c r="Q8" i="14"/>
  <c r="N8" i="14"/>
  <c r="F8" i="14"/>
  <c r="F10" i="14" s="1"/>
  <c r="D135" i="14"/>
  <c r="AO21" i="93" l="1"/>
  <c r="C148" i="14"/>
  <c r="C139" i="14"/>
  <c r="C145" i="14"/>
  <c r="C142" i="14"/>
  <c r="W22" i="90"/>
  <c r="F22" i="9"/>
  <c r="D135" i="82"/>
  <c r="N10" i="14"/>
  <c r="N23" i="14" s="1"/>
  <c r="C61" i="14"/>
  <c r="AN24" i="67"/>
  <c r="AP21" i="67"/>
  <c r="AP23" i="67" s="1"/>
  <c r="AM21" i="63"/>
  <c r="K21" i="49"/>
  <c r="M21" i="50" s="1"/>
  <c r="J126" i="51"/>
  <c r="O21" i="50"/>
  <c r="J21" i="50"/>
  <c r="P21" i="50"/>
  <c r="K126" i="51"/>
  <c r="K23" i="51" s="1"/>
  <c r="I126" i="51"/>
  <c r="E126" i="51"/>
  <c r="H23" i="51"/>
  <c r="J20" i="52" s="1"/>
  <c r="J23" i="52" s="1"/>
  <c r="F20" i="52"/>
  <c r="F23" i="52" s="1"/>
  <c r="F23" i="51"/>
  <c r="H20" i="52" s="1"/>
  <c r="H23" i="52" s="1"/>
  <c r="N23" i="51"/>
  <c r="I20" i="52"/>
  <c r="I23" i="52" s="1"/>
  <c r="AF10" i="52"/>
  <c r="Q19" i="52"/>
  <c r="AB18" i="52"/>
  <c r="Q18" i="14"/>
  <c r="K10" i="50"/>
  <c r="Y10" i="50"/>
  <c r="K26" i="50"/>
  <c r="U19" i="50"/>
  <c r="AP21" i="93" l="1"/>
  <c r="X22" i="90"/>
  <c r="C142" i="82"/>
  <c r="I22" i="89" s="1"/>
  <c r="C148" i="82"/>
  <c r="C139" i="82"/>
  <c r="F22" i="89" s="1"/>
  <c r="C146" i="82"/>
  <c r="M22" i="89" s="1"/>
  <c r="C147" i="82"/>
  <c r="N22" i="89" s="1"/>
  <c r="C145" i="82"/>
  <c r="L22" i="89" s="1"/>
  <c r="C144" i="82"/>
  <c r="K22" i="89" s="1"/>
  <c r="C140" i="82"/>
  <c r="G22" i="89" s="1"/>
  <c r="C143" i="82"/>
  <c r="J22" i="89" s="1"/>
  <c r="C141" i="82"/>
  <c r="H22" i="89" s="1"/>
  <c r="O7" i="14"/>
  <c r="O10" i="14" s="1"/>
  <c r="O7" i="82"/>
  <c r="AO24" i="67"/>
  <c r="AQ21" i="67"/>
  <c r="AQ23" i="67" s="1"/>
  <c r="AN21" i="63"/>
  <c r="J23" i="51"/>
  <c r="L20" i="52" s="1"/>
  <c r="L23" i="52" s="1"/>
  <c r="J23" i="49"/>
  <c r="L10" i="50" s="1"/>
  <c r="Q21" i="50"/>
  <c r="M20" i="52"/>
  <c r="M23" i="52" s="1"/>
  <c r="N20" i="52"/>
  <c r="N23" i="52" s="1"/>
  <c r="E23" i="51"/>
  <c r="G20" i="52" s="1"/>
  <c r="G23" i="52" s="1"/>
  <c r="I23" i="51"/>
  <c r="K20" i="52" s="1"/>
  <c r="K23" i="52" s="1"/>
  <c r="O20" i="52"/>
  <c r="O23" i="52" s="1"/>
  <c r="R19" i="52"/>
  <c r="AG10" i="52"/>
  <c r="P20" i="52"/>
  <c r="P23" i="52" s="1"/>
  <c r="AC18" i="52"/>
  <c r="L26" i="50"/>
  <c r="V19" i="50"/>
  <c r="Z10" i="50"/>
  <c r="N18" i="14"/>
  <c r="D63" i="14"/>
  <c r="T19" i="2"/>
  <c r="D19" i="2" s="1" a="1"/>
  <c r="D19" i="2" s="1"/>
  <c r="D19" i="3" s="1"/>
  <c r="T18" i="2"/>
  <c r="T17" i="2"/>
  <c r="T16" i="2"/>
  <c r="T23" i="2"/>
  <c r="T24" i="2"/>
  <c r="T22" i="2"/>
  <c r="D22" i="2" s="1" a="1"/>
  <c r="D22" i="2" s="1"/>
  <c r="D22" i="3" s="1"/>
  <c r="T15" i="2"/>
  <c r="T14" i="2"/>
  <c r="T13" i="2"/>
  <c r="AQ21" i="93" l="1"/>
  <c r="D15" i="2" a="1"/>
  <c r="D15" i="2" s="1"/>
  <c r="D15" i="3" s="1"/>
  <c r="D24" i="2" a="1"/>
  <c r="D24" i="2" s="1"/>
  <c r="D24" i="3" s="1"/>
  <c r="D18" i="2" a="1"/>
  <c r="D18" i="2" s="1"/>
  <c r="D18" i="3" s="1"/>
  <c r="D14" i="2" a="1"/>
  <c r="D14" i="2" s="1"/>
  <c r="D14" i="3" s="1"/>
  <c r="D23" i="2" a="1"/>
  <c r="D23" i="2" s="1"/>
  <c r="D23" i="3" s="1"/>
  <c r="D16" i="2" a="1"/>
  <c r="D16" i="2" s="1"/>
  <c r="D16" i="3" s="1"/>
  <c r="D13" i="2" a="1"/>
  <c r="D13" i="2" s="1"/>
  <c r="D13" i="3" s="1"/>
  <c r="D17" i="2" a="1"/>
  <c r="D17" i="2" s="1"/>
  <c r="D17" i="3" s="1"/>
  <c r="Y22" i="90"/>
  <c r="J27" i="89"/>
  <c r="G27" i="89"/>
  <c r="K27" i="89"/>
  <c r="L27" i="89"/>
  <c r="N27" i="89"/>
  <c r="H27" i="89"/>
  <c r="M27" i="89"/>
  <c r="F27" i="89"/>
  <c r="C149" i="82"/>
  <c r="O22" i="89"/>
  <c r="I27" i="89"/>
  <c r="O25" i="14"/>
  <c r="Q26" i="9" s="1"/>
  <c r="O12" i="14"/>
  <c r="O12" i="82"/>
  <c r="O25" i="82"/>
  <c r="Q26" i="89" s="1"/>
  <c r="O10" i="82"/>
  <c r="C63" i="14"/>
  <c r="AP24" i="67"/>
  <c r="AR21" i="67"/>
  <c r="AR23" i="67" s="1"/>
  <c r="AO21" i="63"/>
  <c r="F24" i="52"/>
  <c r="AH10" i="52"/>
  <c r="Q20" i="52"/>
  <c r="Q23" i="52" s="1"/>
  <c r="AD18" i="52"/>
  <c r="S19" i="52"/>
  <c r="T19" i="52"/>
  <c r="R21" i="50"/>
  <c r="K23" i="49"/>
  <c r="M10" i="50" s="1"/>
  <c r="M26" i="50"/>
  <c r="AA10" i="50"/>
  <c r="W19" i="50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B88" i="14"/>
  <c r="BC88" i="14"/>
  <c r="R88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B94" i="14"/>
  <c r="BC94" i="14"/>
  <c r="O94" i="14"/>
  <c r="X93" i="14"/>
  <c r="Y93" i="14"/>
  <c r="Z93" i="14"/>
  <c r="AA93" i="14"/>
  <c r="AB93" i="14"/>
  <c r="AC93" i="14"/>
  <c r="AD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B93" i="14"/>
  <c r="BC93" i="14"/>
  <c r="W93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B89" i="14"/>
  <c r="BC89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B90" i="14"/>
  <c r="BC90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B91" i="14"/>
  <c r="BC91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B92" i="14"/>
  <c r="BC92" i="14"/>
  <c r="O92" i="14"/>
  <c r="O91" i="14"/>
  <c r="O90" i="14"/>
  <c r="O89" i="14"/>
  <c r="L6" i="14"/>
  <c r="H6" i="14"/>
  <c r="AR21" i="93" l="1"/>
  <c r="Z22" i="90"/>
  <c r="O27" i="89"/>
  <c r="P22" i="89"/>
  <c r="P27" i="89"/>
  <c r="C150" i="82"/>
  <c r="O23" i="82"/>
  <c r="Q10" i="89" s="1"/>
  <c r="Q7" i="14"/>
  <c r="Q10" i="14" s="1"/>
  <c r="Q7" i="82"/>
  <c r="L23" i="49"/>
  <c r="N10" i="50" s="1"/>
  <c r="E18" i="9"/>
  <c r="AQ24" i="67"/>
  <c r="AS21" i="67"/>
  <c r="AS23" i="67" s="1"/>
  <c r="AP21" i="63"/>
  <c r="G24" i="52"/>
  <c r="H24" i="52" s="1"/>
  <c r="I24" i="52" s="1"/>
  <c r="J24" i="52" s="1"/>
  <c r="K24" i="52" s="1"/>
  <c r="L24" i="52" s="1"/>
  <c r="M24" i="52" s="1"/>
  <c r="N24" i="52" s="1"/>
  <c r="O24" i="52" s="1"/>
  <c r="P24" i="52" s="1"/>
  <c r="Q24" i="52" s="1"/>
  <c r="N89" i="14"/>
  <c r="N93" i="14"/>
  <c r="N94" i="14"/>
  <c r="N88" i="14"/>
  <c r="N90" i="14"/>
  <c r="O23" i="14"/>
  <c r="N92" i="14"/>
  <c r="N91" i="14"/>
  <c r="U19" i="52"/>
  <c r="AE18" i="52"/>
  <c r="AI10" i="52"/>
  <c r="R20" i="52"/>
  <c r="R23" i="52" s="1"/>
  <c r="T21" i="50"/>
  <c r="U21" i="50" s="1"/>
  <c r="V21" i="50" s="1"/>
  <c r="W21" i="50" s="1"/>
  <c r="X21" i="50" s="1"/>
  <c r="Y21" i="50" s="1"/>
  <c r="Z21" i="50" s="1"/>
  <c r="AA21" i="50" s="1"/>
  <c r="AB21" i="50" s="1"/>
  <c r="AC21" i="50" s="1"/>
  <c r="AD21" i="50" s="1"/>
  <c r="AE21" i="50" s="1"/>
  <c r="AF21" i="50" s="1"/>
  <c r="AG21" i="50" s="1"/>
  <c r="AH21" i="50" s="1"/>
  <c r="AI21" i="50" s="1"/>
  <c r="AJ21" i="50" s="1"/>
  <c r="AK21" i="50" s="1"/>
  <c r="AL21" i="50" s="1"/>
  <c r="AM21" i="50" s="1"/>
  <c r="AN21" i="50" s="1"/>
  <c r="AO21" i="50" s="1"/>
  <c r="AP21" i="50" s="1"/>
  <c r="AQ21" i="50" s="1"/>
  <c r="AR21" i="50" s="1"/>
  <c r="AS21" i="50" s="1"/>
  <c r="S21" i="50"/>
  <c r="G18" i="9"/>
  <c r="M23" i="49"/>
  <c r="O10" i="50" s="1"/>
  <c r="N26" i="50"/>
  <c r="AB10" i="50"/>
  <c r="O26" i="50"/>
  <c r="X19" i="50"/>
  <c r="AS21" i="93" l="1"/>
  <c r="AA22" i="90"/>
  <c r="Q27" i="89"/>
  <c r="C151" i="82"/>
  <c r="Q22" i="89"/>
  <c r="Q12" i="14"/>
  <c r="Q23" i="14" s="1"/>
  <c r="Q25" i="14"/>
  <c r="Q10" i="82"/>
  <c r="Q25" i="82"/>
  <c r="S26" i="89" s="1"/>
  <c r="Q12" i="82"/>
  <c r="D54" i="14"/>
  <c r="C53" i="14"/>
  <c r="AR24" i="67"/>
  <c r="D21" i="67"/>
  <c r="AQ21" i="63"/>
  <c r="D21" i="50"/>
  <c r="R24" i="52"/>
  <c r="V19" i="52"/>
  <c r="S20" i="52"/>
  <c r="S23" i="52" s="1"/>
  <c r="T20" i="52"/>
  <c r="T23" i="52" s="1"/>
  <c r="AF18" i="52"/>
  <c r="AJ10" i="52"/>
  <c r="AC10" i="50"/>
  <c r="Y19" i="50"/>
  <c r="F23" i="14"/>
  <c r="H10" i="9" s="1"/>
  <c r="D21" i="93" l="1"/>
  <c r="D35" i="67"/>
  <c r="AB22" i="90"/>
  <c r="R22" i="89"/>
  <c r="C152" i="82"/>
  <c r="R27" i="89"/>
  <c r="G7" i="14"/>
  <c r="G12" i="14" s="1"/>
  <c r="G7" i="82"/>
  <c r="D55" i="14"/>
  <c r="Q23" i="82"/>
  <c r="S10" i="89" s="1"/>
  <c r="C54" i="14"/>
  <c r="D32" i="67"/>
  <c r="D23" i="67"/>
  <c r="AS24" i="67"/>
  <c r="AR21" i="63"/>
  <c r="S24" i="52"/>
  <c r="U20" i="52"/>
  <c r="U23" i="52" s="1"/>
  <c r="W19" i="52"/>
  <c r="AG18" i="52"/>
  <c r="AK10" i="52"/>
  <c r="Z19" i="50"/>
  <c r="AD10" i="50"/>
  <c r="D31" i="67" l="1"/>
  <c r="D33" i="67"/>
  <c r="D36" i="67"/>
  <c r="D37" i="67" s="1"/>
  <c r="AC22" i="90"/>
  <c r="S22" i="89"/>
  <c r="T22" i="89" s="1"/>
  <c r="S27" i="89"/>
  <c r="C153" i="82"/>
  <c r="T27" i="89" s="1"/>
  <c r="U27" i="89" s="1"/>
  <c r="V27" i="89" s="1"/>
  <c r="W27" i="89" s="1"/>
  <c r="X27" i="89" s="1"/>
  <c r="Y27" i="89" s="1"/>
  <c r="Z27" i="89" s="1"/>
  <c r="AA27" i="89" s="1"/>
  <c r="AB27" i="89" s="1"/>
  <c r="AC27" i="89" s="1"/>
  <c r="AD27" i="89" s="1"/>
  <c r="AE27" i="89" s="1"/>
  <c r="AF27" i="89" s="1"/>
  <c r="AG27" i="89" s="1"/>
  <c r="AH27" i="89" s="1"/>
  <c r="AI27" i="89" s="1"/>
  <c r="AJ27" i="89" s="1"/>
  <c r="AK27" i="89" s="1"/>
  <c r="AL27" i="89" s="1"/>
  <c r="AM27" i="89" s="1"/>
  <c r="AN27" i="89" s="1"/>
  <c r="AO27" i="89" s="1"/>
  <c r="AP27" i="89" s="1"/>
  <c r="AQ27" i="89" s="1"/>
  <c r="AR27" i="89" s="1"/>
  <c r="AS27" i="89" s="1"/>
  <c r="G25" i="14"/>
  <c r="G10" i="14"/>
  <c r="G23" i="14" s="1"/>
  <c r="H7" i="14"/>
  <c r="H25" i="14" s="1"/>
  <c r="H7" i="82"/>
  <c r="G12" i="82"/>
  <c r="G25" i="82"/>
  <c r="I26" i="89" s="1"/>
  <c r="G10" i="82"/>
  <c r="C55" i="14"/>
  <c r="D56" i="14"/>
  <c r="AS21" i="63"/>
  <c r="T24" i="52"/>
  <c r="H20" i="9"/>
  <c r="V20" i="52"/>
  <c r="V23" i="52" s="1"/>
  <c r="X19" i="52"/>
  <c r="AH18" i="52"/>
  <c r="AL10" i="52"/>
  <c r="AE10" i="50"/>
  <c r="AA19" i="50"/>
  <c r="E16" i="89" l="1"/>
  <c r="AD22" i="90"/>
  <c r="U22" i="89"/>
  <c r="H12" i="14"/>
  <c r="H10" i="14"/>
  <c r="H10" i="82"/>
  <c r="H12" i="82"/>
  <c r="H25" i="82"/>
  <c r="J26" i="89" s="1"/>
  <c r="I7" i="14"/>
  <c r="I10" i="14" s="1"/>
  <c r="I7" i="82"/>
  <c r="G23" i="82"/>
  <c r="I10" i="89" s="1"/>
  <c r="D57" i="14"/>
  <c r="C56" i="14"/>
  <c r="D21" i="63"/>
  <c r="U24" i="52"/>
  <c r="W20" i="52"/>
  <c r="W23" i="52" s="1"/>
  <c r="Y19" i="52"/>
  <c r="AI18" i="52"/>
  <c r="AM10" i="52"/>
  <c r="AB19" i="50"/>
  <c r="AF10" i="50"/>
  <c r="D16" i="89" l="1"/>
  <c r="E24" i="89"/>
  <c r="AE22" i="90"/>
  <c r="V22" i="89"/>
  <c r="H23" i="14"/>
  <c r="I25" i="14"/>
  <c r="H23" i="82"/>
  <c r="J10" i="89" s="1"/>
  <c r="J7" i="14"/>
  <c r="J25" i="14" s="1"/>
  <c r="J7" i="82"/>
  <c r="I12" i="14"/>
  <c r="I12" i="82"/>
  <c r="I10" i="82"/>
  <c r="I25" i="82"/>
  <c r="K26" i="89" s="1"/>
  <c r="I19" i="14"/>
  <c r="V24" i="52"/>
  <c r="X20" i="52"/>
  <c r="X23" i="52" s="1"/>
  <c r="Z19" i="52"/>
  <c r="AJ18" i="52"/>
  <c r="AN10" i="52"/>
  <c r="AG10" i="50"/>
  <c r="AC19" i="50"/>
  <c r="AF22" i="90" l="1"/>
  <c r="W22" i="89"/>
  <c r="J12" i="14"/>
  <c r="J10" i="14"/>
  <c r="I23" i="82"/>
  <c r="K10" i="89" s="1"/>
  <c r="J25" i="82"/>
  <c r="L26" i="89" s="1"/>
  <c r="J10" i="82"/>
  <c r="J12" i="82"/>
  <c r="W24" i="52"/>
  <c r="Y20" i="52"/>
  <c r="Y23" i="52" s="1"/>
  <c r="AA19" i="52"/>
  <c r="AK18" i="52"/>
  <c r="AO10" i="52"/>
  <c r="K26" i="9"/>
  <c r="AD19" i="50"/>
  <c r="AH10" i="50"/>
  <c r="AG22" i="90" l="1"/>
  <c r="X22" i="89"/>
  <c r="J23" i="82"/>
  <c r="L10" i="89" s="1"/>
  <c r="C57" i="14"/>
  <c r="D58" i="14"/>
  <c r="X24" i="52"/>
  <c r="Z20" i="52"/>
  <c r="Z23" i="52" s="1"/>
  <c r="AB19" i="52"/>
  <c r="AL18" i="52"/>
  <c r="AP10" i="52"/>
  <c r="AI10" i="50"/>
  <c r="AE19" i="50"/>
  <c r="I23" i="14"/>
  <c r="K10" i="9" s="1"/>
  <c r="AH22" i="90" l="1"/>
  <c r="Y22" i="89"/>
  <c r="K7" i="14"/>
  <c r="K25" i="14" s="1"/>
  <c r="K7" i="82"/>
  <c r="C58" i="14"/>
  <c r="Y24" i="52"/>
  <c r="D59" i="14"/>
  <c r="AA20" i="52"/>
  <c r="AA23" i="52" s="1"/>
  <c r="AC19" i="52"/>
  <c r="AM18" i="52"/>
  <c r="AQ10" i="52"/>
  <c r="AF19" i="50"/>
  <c r="AJ10" i="50"/>
  <c r="G8" i="36"/>
  <c r="AI22" i="90" l="1"/>
  <c r="L7" i="82"/>
  <c r="L25" i="82" s="1"/>
  <c r="N26" i="89" s="1"/>
  <c r="Z22" i="89"/>
  <c r="K12" i="14"/>
  <c r="K10" i="14"/>
  <c r="K12" i="82"/>
  <c r="K25" i="82"/>
  <c r="M26" i="89" s="1"/>
  <c r="K10" i="82"/>
  <c r="L7" i="14"/>
  <c r="L12" i="14" s="1"/>
  <c r="C59" i="14"/>
  <c r="Z24" i="52"/>
  <c r="AB20" i="52"/>
  <c r="AB23" i="52" s="1"/>
  <c r="AD19" i="52"/>
  <c r="AN18" i="52"/>
  <c r="AR10" i="52"/>
  <c r="AK10" i="50"/>
  <c r="AG19" i="50"/>
  <c r="J23" i="14"/>
  <c r="L10" i="9" s="1"/>
  <c r="AJ22" i="90" l="1"/>
  <c r="L12" i="82"/>
  <c r="L10" i="82"/>
  <c r="AA22" i="89"/>
  <c r="K23" i="14"/>
  <c r="K23" i="82"/>
  <c r="M10" i="89" s="1"/>
  <c r="M7" i="14"/>
  <c r="M12" i="14" s="1"/>
  <c r="M7" i="82"/>
  <c r="L10" i="14"/>
  <c r="L23" i="14" s="1"/>
  <c r="L25" i="14"/>
  <c r="AA24" i="52"/>
  <c r="AC20" i="52"/>
  <c r="AC23" i="52" s="1"/>
  <c r="AE19" i="52"/>
  <c r="AO18" i="52"/>
  <c r="AS10" i="52"/>
  <c r="L19" i="14"/>
  <c r="AL10" i="50"/>
  <c r="AH19" i="50"/>
  <c r="L26" i="9"/>
  <c r="D10" i="52" l="1"/>
  <c r="AK22" i="90"/>
  <c r="L23" i="82"/>
  <c r="N10" i="89" s="1"/>
  <c r="AB22" i="89"/>
  <c r="M10" i="14"/>
  <c r="M23" i="14" s="1"/>
  <c r="M25" i="14"/>
  <c r="M25" i="82"/>
  <c r="O26" i="89" s="1"/>
  <c r="M10" i="82"/>
  <c r="M12" i="82"/>
  <c r="K19" i="14"/>
  <c r="AB24" i="52"/>
  <c r="AD20" i="52"/>
  <c r="AD23" i="52" s="1"/>
  <c r="AF19" i="52"/>
  <c r="AP18" i="52"/>
  <c r="AM10" i="50"/>
  <c r="AI19" i="50"/>
  <c r="AL22" i="90" l="1"/>
  <c r="AC22" i="89"/>
  <c r="M23" i="82"/>
  <c r="O10" i="89" s="1"/>
  <c r="N19" i="14"/>
  <c r="M23" i="2"/>
  <c r="O113" i="49"/>
  <c r="AC24" i="52"/>
  <c r="N20" i="9"/>
  <c r="AE20" i="52"/>
  <c r="AE23" i="52" s="1"/>
  <c r="AG19" i="52"/>
  <c r="AQ18" i="52"/>
  <c r="AN10" i="50"/>
  <c r="AJ19" i="50"/>
  <c r="AM22" i="90" l="1"/>
  <c r="AD22" i="89"/>
  <c r="D10" i="89"/>
  <c r="O15" i="14"/>
  <c r="O19" i="14" s="1"/>
  <c r="O112" i="49"/>
  <c r="I112" i="49"/>
  <c r="D112" i="49"/>
  <c r="E112" i="49"/>
  <c r="G112" i="49"/>
  <c r="W112" i="49"/>
  <c r="J112" i="49"/>
  <c r="H112" i="49"/>
  <c r="M112" i="49"/>
  <c r="F112" i="49"/>
  <c r="N112" i="49"/>
  <c r="K112" i="49"/>
  <c r="L112" i="49"/>
  <c r="AD24" i="52"/>
  <c r="AF20" i="52"/>
  <c r="AF23" i="52" s="1"/>
  <c r="AH19" i="52"/>
  <c r="AR18" i="52"/>
  <c r="AK19" i="50"/>
  <c r="AO10" i="50"/>
  <c r="AN22" i="90" l="1"/>
  <c r="AE22" i="89"/>
  <c r="O111" i="49"/>
  <c r="O15" i="49" s="1"/>
  <c r="P15" i="14"/>
  <c r="I111" i="49"/>
  <c r="J111" i="49"/>
  <c r="M111" i="49"/>
  <c r="M15" i="49" s="1"/>
  <c r="M19" i="49" s="1"/>
  <c r="H111" i="49"/>
  <c r="H15" i="49" s="1"/>
  <c r="H19" i="49" s="1"/>
  <c r="E111" i="49"/>
  <c r="E15" i="49" s="1"/>
  <c r="E19" i="49" s="1"/>
  <c r="G20" i="50" s="1"/>
  <c r="L111" i="49"/>
  <c r="K111" i="49"/>
  <c r="G111" i="49"/>
  <c r="G15" i="49" s="1"/>
  <c r="N111" i="49"/>
  <c r="N15" i="49" s="1"/>
  <c r="D111" i="49"/>
  <c r="D15" i="49" s="1"/>
  <c r="D19" i="49" s="1"/>
  <c r="F111" i="49"/>
  <c r="F15" i="49" s="1"/>
  <c r="F19" i="49" s="1"/>
  <c r="H20" i="50" s="1"/>
  <c r="AE24" i="52"/>
  <c r="AG20" i="52"/>
  <c r="AG23" i="52" s="1"/>
  <c r="AI19" i="52"/>
  <c r="AS18" i="52"/>
  <c r="D18" i="52" s="1"/>
  <c r="AP10" i="50"/>
  <c r="AL19" i="50"/>
  <c r="N10" i="9"/>
  <c r="O10" i="9"/>
  <c r="Q10" i="9"/>
  <c r="M6" i="14"/>
  <c r="F6" i="14"/>
  <c r="AO22" i="90" l="1"/>
  <c r="AF22" i="89"/>
  <c r="J15" i="49"/>
  <c r="J19" i="49" s="1"/>
  <c r="L20" i="50" s="1"/>
  <c r="O19" i="49"/>
  <c r="Q20" i="50" s="1"/>
  <c r="P15" i="49"/>
  <c r="P19" i="49" s="1"/>
  <c r="R20" i="50" s="1"/>
  <c r="K15" i="49"/>
  <c r="K19" i="49" s="1"/>
  <c r="M20" i="50" s="1"/>
  <c r="N19" i="49"/>
  <c r="P20" i="50" s="1"/>
  <c r="P24" i="50" s="1"/>
  <c r="I15" i="49"/>
  <c r="I19" i="49" s="1"/>
  <c r="K20" i="50" s="1"/>
  <c r="F20" i="50"/>
  <c r="G19" i="49"/>
  <c r="I20" i="50" s="1"/>
  <c r="J20" i="50"/>
  <c r="O20" i="50"/>
  <c r="L15" i="49"/>
  <c r="L19" i="49" s="1"/>
  <c r="N20" i="50" s="1"/>
  <c r="P19" i="14"/>
  <c r="Q15" i="14"/>
  <c r="R15" i="14" s="1"/>
  <c r="R19" i="14" s="1"/>
  <c r="J10" i="9"/>
  <c r="AF24" i="52"/>
  <c r="I10" i="9"/>
  <c r="AH20" i="52"/>
  <c r="AH23" i="52" s="1"/>
  <c r="AJ19" i="52"/>
  <c r="AQ10" i="50"/>
  <c r="AM19" i="50"/>
  <c r="J20" i="9"/>
  <c r="AP22" i="90" l="1"/>
  <c r="Q15" i="49"/>
  <c r="R15" i="49" s="1"/>
  <c r="R19" i="49" s="1"/>
  <c r="T20" i="50" s="1"/>
  <c r="U20" i="50" s="1"/>
  <c r="V20" i="50" s="1"/>
  <c r="W20" i="50" s="1"/>
  <c r="X20" i="50" s="1"/>
  <c r="Y20" i="50" s="1"/>
  <c r="Z20" i="50" s="1"/>
  <c r="AA20" i="50" s="1"/>
  <c r="AB20" i="50" s="1"/>
  <c r="AC20" i="50" s="1"/>
  <c r="AD20" i="50" s="1"/>
  <c r="AE20" i="50" s="1"/>
  <c r="AG22" i="89"/>
  <c r="Q19" i="14"/>
  <c r="AG24" i="52"/>
  <c r="AI20" i="52"/>
  <c r="AI23" i="52" s="1"/>
  <c r="AK19" i="52"/>
  <c r="AN19" i="50"/>
  <c r="AR10" i="50"/>
  <c r="N26" i="9"/>
  <c r="I26" i="9"/>
  <c r="Q19" i="49" l="1"/>
  <c r="S20" i="50" s="1"/>
  <c r="AQ22" i="90"/>
  <c r="AH22" i="89"/>
  <c r="AH24" i="52"/>
  <c r="AJ20" i="52"/>
  <c r="AJ23" i="52" s="1"/>
  <c r="AL19" i="52"/>
  <c r="AS10" i="50"/>
  <c r="AO19" i="50"/>
  <c r="AF20" i="50"/>
  <c r="AR22" i="90" l="1"/>
  <c r="AI22" i="89"/>
  <c r="D10" i="50"/>
  <c r="AI24" i="52"/>
  <c r="AK20" i="52"/>
  <c r="AK23" i="52" s="1"/>
  <c r="AM19" i="52"/>
  <c r="AP19" i="50"/>
  <c r="AG20" i="50"/>
  <c r="AS22" i="90" l="1"/>
  <c r="AJ22" i="89"/>
  <c r="P10" i="9"/>
  <c r="AJ24" i="52"/>
  <c r="AL20" i="52"/>
  <c r="AL23" i="52" s="1"/>
  <c r="AN19" i="52"/>
  <c r="R14" i="42"/>
  <c r="R19" i="42" s="1"/>
  <c r="L19" i="42"/>
  <c r="G14" i="42"/>
  <c r="AH20" i="50"/>
  <c r="AQ19" i="50"/>
  <c r="E19" i="14"/>
  <c r="G20" i="9" s="1"/>
  <c r="P23" i="14"/>
  <c r="R10" i="9" s="1"/>
  <c r="AS28" i="43"/>
  <c r="AR28" i="43"/>
  <c r="AQ28" i="43"/>
  <c r="AP28" i="43"/>
  <c r="AO28" i="43"/>
  <c r="AN28" i="43"/>
  <c r="AM28" i="43"/>
  <c r="AL28" i="43"/>
  <c r="AK28" i="43"/>
  <c r="AJ28" i="43"/>
  <c r="AI28" i="43"/>
  <c r="AH28" i="43"/>
  <c r="AG28" i="43"/>
  <c r="AF28" i="43"/>
  <c r="AE28" i="43"/>
  <c r="AD28" i="43"/>
  <c r="AC28" i="43"/>
  <c r="AB28" i="43"/>
  <c r="AA28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14" i="43"/>
  <c r="D14" i="43" s="1"/>
  <c r="D17" i="43"/>
  <c r="AS18" i="43"/>
  <c r="AR18" i="43"/>
  <c r="AQ18" i="43"/>
  <c r="AP18" i="43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AA18" i="43"/>
  <c r="Z18" i="43"/>
  <c r="Y18" i="43"/>
  <c r="X18" i="43"/>
  <c r="W18" i="43"/>
  <c r="V18" i="43"/>
  <c r="U18" i="43"/>
  <c r="T18" i="43"/>
  <c r="S18" i="43"/>
  <c r="R18" i="43"/>
  <c r="Q18" i="43"/>
  <c r="P18" i="43"/>
  <c r="O18" i="43"/>
  <c r="N18" i="43"/>
  <c r="M18" i="43"/>
  <c r="L18" i="43"/>
  <c r="K18" i="43"/>
  <c r="J18" i="43"/>
  <c r="I18" i="43"/>
  <c r="H18" i="43"/>
  <c r="G18" i="43"/>
  <c r="F18" i="43"/>
  <c r="E18" i="43"/>
  <c r="E15" i="43"/>
  <c r="D15" i="43" s="1"/>
  <c r="E13" i="43"/>
  <c r="D13" i="43" s="1"/>
  <c r="E12" i="43"/>
  <c r="D12" i="43" s="1"/>
  <c r="H14" i="42"/>
  <c r="H19" i="42" s="1"/>
  <c r="D63" i="42"/>
  <c r="C62" i="42"/>
  <c r="D61" i="42"/>
  <c r="T21" i="43"/>
  <c r="U21" i="43" s="1"/>
  <c r="V21" i="43" s="1"/>
  <c r="W21" i="43" s="1"/>
  <c r="X21" i="43" s="1"/>
  <c r="Y21" i="43" s="1"/>
  <c r="Z21" i="43" s="1"/>
  <c r="AA21" i="43" s="1"/>
  <c r="AB21" i="43" s="1"/>
  <c r="AC21" i="43" s="1"/>
  <c r="AD21" i="43" s="1"/>
  <c r="AE21" i="43" s="1"/>
  <c r="AF21" i="43" s="1"/>
  <c r="AG21" i="43" s="1"/>
  <c r="AH21" i="43" s="1"/>
  <c r="AI21" i="43" s="1"/>
  <c r="AJ21" i="43" s="1"/>
  <c r="AK21" i="43" s="1"/>
  <c r="AL21" i="43" s="1"/>
  <c r="AM21" i="43" s="1"/>
  <c r="AN21" i="43" s="1"/>
  <c r="AO21" i="43" s="1"/>
  <c r="AP21" i="43" s="1"/>
  <c r="AQ21" i="43" s="1"/>
  <c r="AR21" i="43" s="1"/>
  <c r="AS21" i="43" s="1"/>
  <c r="Q22" i="42"/>
  <c r="S21" i="43" s="1"/>
  <c r="P22" i="42"/>
  <c r="R21" i="43" s="1"/>
  <c r="Q21" i="43"/>
  <c r="P21" i="43"/>
  <c r="O21" i="43"/>
  <c r="N21" i="43"/>
  <c r="M21" i="43"/>
  <c r="J22" i="42"/>
  <c r="L21" i="43" s="1"/>
  <c r="K21" i="43"/>
  <c r="J21" i="43"/>
  <c r="G22" i="42"/>
  <c r="I21" i="43" s="1"/>
  <c r="H21" i="43"/>
  <c r="E22" i="42"/>
  <c r="G21" i="43" s="1"/>
  <c r="F21" i="43"/>
  <c r="P8" i="42"/>
  <c r="O8" i="42"/>
  <c r="M8" i="42"/>
  <c r="L8" i="42"/>
  <c r="K8" i="42"/>
  <c r="I8" i="42"/>
  <c r="H8" i="42"/>
  <c r="G8" i="42"/>
  <c r="F8" i="42"/>
  <c r="E8" i="42"/>
  <c r="Q6" i="42"/>
  <c r="P6" i="42"/>
  <c r="O6" i="42"/>
  <c r="M6" i="42"/>
  <c r="L6" i="42"/>
  <c r="K6" i="42"/>
  <c r="J6" i="42"/>
  <c r="I6" i="42"/>
  <c r="G6" i="42"/>
  <c r="F6" i="42"/>
  <c r="E6" i="42"/>
  <c r="E15" i="37"/>
  <c r="D15" i="37" s="1"/>
  <c r="C63" i="36"/>
  <c r="C59" i="36"/>
  <c r="C57" i="36"/>
  <c r="C53" i="36"/>
  <c r="D22" i="90" l="1"/>
  <c r="D62" i="42"/>
  <c r="D59" i="36"/>
  <c r="D63" i="36"/>
  <c r="D53" i="36"/>
  <c r="AK22" i="89"/>
  <c r="D21" i="43"/>
  <c r="D18" i="43"/>
  <c r="AK24" i="52"/>
  <c r="AM20" i="52"/>
  <c r="AM23" i="52" s="1"/>
  <c r="AO19" i="52"/>
  <c r="AR19" i="50"/>
  <c r="AI20" i="50"/>
  <c r="J19" i="43"/>
  <c r="K14" i="42"/>
  <c r="N14" i="42"/>
  <c r="N19" i="42" s="1"/>
  <c r="M14" i="42"/>
  <c r="M19" i="42" s="1"/>
  <c r="E14" i="42"/>
  <c r="P14" i="42"/>
  <c r="D7" i="84" l="1" a="1"/>
  <c r="K7" i="84" s="1"/>
  <c r="AL22" i="89"/>
  <c r="E132" i="42"/>
  <c r="I27" i="42" s="1"/>
  <c r="D127" i="42"/>
  <c r="E128" i="42"/>
  <c r="E27" i="42" s="1"/>
  <c r="D129" i="42"/>
  <c r="D130" i="42"/>
  <c r="AL24" i="52"/>
  <c r="AN20" i="52"/>
  <c r="AN23" i="52" s="1"/>
  <c r="AP19" i="52"/>
  <c r="F19" i="43"/>
  <c r="AJ20" i="50"/>
  <c r="AS19" i="50"/>
  <c r="D51" i="42"/>
  <c r="C52" i="42"/>
  <c r="D50" i="42"/>
  <c r="I19" i="42"/>
  <c r="K19" i="43" s="1"/>
  <c r="K19" i="42"/>
  <c r="M19" i="43" s="1"/>
  <c r="P19" i="42"/>
  <c r="R19" i="43" s="1"/>
  <c r="N19" i="43"/>
  <c r="O19" i="43"/>
  <c r="P19" i="43"/>
  <c r="Q19" i="43"/>
  <c r="J19" i="42"/>
  <c r="L19" i="43" s="1"/>
  <c r="S19" i="43"/>
  <c r="T19" i="43"/>
  <c r="E19" i="42"/>
  <c r="G19" i="43" s="1"/>
  <c r="F19" i="42"/>
  <c r="H19" i="43" s="1"/>
  <c r="G19" i="42"/>
  <c r="I19" i="43" s="1"/>
  <c r="I7" i="84" l="1"/>
  <c r="I12" i="84" s="1"/>
  <c r="F7" i="84"/>
  <c r="F26" i="84" s="1"/>
  <c r="H26" i="91" s="1"/>
  <c r="N7" i="84"/>
  <c r="G7" i="84"/>
  <c r="G10" i="84" s="1"/>
  <c r="M7" i="84"/>
  <c r="M26" i="84" s="1"/>
  <c r="O26" i="91" s="1"/>
  <c r="D7" i="84"/>
  <c r="D16" i="84" s="1"/>
  <c r="H7" i="84"/>
  <c r="Q7" i="84"/>
  <c r="Q26" i="84" s="1"/>
  <c r="S26" i="91" s="1"/>
  <c r="O7" i="84"/>
  <c r="O26" i="84" s="1"/>
  <c r="Q26" i="91" s="1"/>
  <c r="P7" i="84"/>
  <c r="P12" i="84" s="1"/>
  <c r="J7" i="84"/>
  <c r="J12" i="84" s="1"/>
  <c r="R7" i="84"/>
  <c r="R10" i="84" s="1"/>
  <c r="L7" i="84"/>
  <c r="L26" i="84" s="1"/>
  <c r="N26" i="91" s="1"/>
  <c r="E7" i="84"/>
  <c r="E15" i="84" s="1"/>
  <c r="C53" i="42"/>
  <c r="K10" i="84"/>
  <c r="K12" i="84"/>
  <c r="K26" i="84"/>
  <c r="M26" i="91" s="1"/>
  <c r="AM22" i="89"/>
  <c r="D128" i="42"/>
  <c r="AM24" i="52"/>
  <c r="D19" i="50"/>
  <c r="D132" i="42"/>
  <c r="E133" i="42"/>
  <c r="AO20" i="52"/>
  <c r="AO23" i="52" s="1"/>
  <c r="AQ19" i="52"/>
  <c r="AK20" i="50"/>
  <c r="U19" i="43"/>
  <c r="J27" i="43"/>
  <c r="J22" i="43"/>
  <c r="I22" i="43"/>
  <c r="I27" i="43"/>
  <c r="D52" i="42"/>
  <c r="H27" i="43"/>
  <c r="H22" i="43"/>
  <c r="F27" i="43"/>
  <c r="F22" i="43"/>
  <c r="D10" i="84" l="1"/>
  <c r="E134" i="42"/>
  <c r="K27" i="42" s="1"/>
  <c r="J27" i="42"/>
  <c r="P26" i="84"/>
  <c r="R26" i="91" s="1"/>
  <c r="D15" i="84"/>
  <c r="I26" i="84"/>
  <c r="K26" i="91" s="1"/>
  <c r="M12" i="84"/>
  <c r="O10" i="84"/>
  <c r="N10" i="84"/>
  <c r="L10" i="84"/>
  <c r="O12" i="84"/>
  <c r="L12" i="84"/>
  <c r="I10" i="84"/>
  <c r="I24" i="84" s="1"/>
  <c r="K10" i="91" s="1"/>
  <c r="J26" i="84"/>
  <c r="L26" i="91" s="1"/>
  <c r="M10" i="84"/>
  <c r="G26" i="84"/>
  <c r="I26" i="91" s="1"/>
  <c r="N12" i="84"/>
  <c r="P10" i="84"/>
  <c r="P24" i="84" s="1"/>
  <c r="R10" i="91" s="1"/>
  <c r="N26" i="84"/>
  <c r="P26" i="91" s="1"/>
  <c r="H26" i="84"/>
  <c r="J26" i="91" s="1"/>
  <c r="J10" i="84"/>
  <c r="J24" i="84" s="1"/>
  <c r="L10" i="91" s="1"/>
  <c r="H12" i="84"/>
  <c r="H10" i="84"/>
  <c r="Q10" i="84"/>
  <c r="E16" i="84"/>
  <c r="R12" i="84"/>
  <c r="R24" i="84" s="1"/>
  <c r="T10" i="91" s="1"/>
  <c r="U10" i="91" s="1"/>
  <c r="E10" i="84"/>
  <c r="D12" i="84"/>
  <c r="E26" i="84"/>
  <c r="G26" i="91" s="1"/>
  <c r="F10" i="84"/>
  <c r="D26" i="84"/>
  <c r="F26" i="91" s="1"/>
  <c r="E12" i="84"/>
  <c r="F12" i="84"/>
  <c r="Q12" i="84"/>
  <c r="R26" i="84"/>
  <c r="T26" i="91" s="1"/>
  <c r="U26" i="91" s="1"/>
  <c r="V26" i="91" s="1"/>
  <c r="W26" i="91" s="1"/>
  <c r="X26" i="91" s="1"/>
  <c r="Y26" i="91" s="1"/>
  <c r="Z26" i="91" s="1"/>
  <c r="AA26" i="91" s="1"/>
  <c r="AB26" i="91" s="1"/>
  <c r="AC26" i="91" s="1"/>
  <c r="AD26" i="91" s="1"/>
  <c r="AE26" i="91" s="1"/>
  <c r="AF26" i="91" s="1"/>
  <c r="AG26" i="91" s="1"/>
  <c r="AH26" i="91" s="1"/>
  <c r="AI26" i="91" s="1"/>
  <c r="AJ26" i="91" s="1"/>
  <c r="AK26" i="91" s="1"/>
  <c r="AL26" i="91" s="1"/>
  <c r="AM26" i="91" s="1"/>
  <c r="AN26" i="91" s="1"/>
  <c r="AO26" i="91" s="1"/>
  <c r="AP26" i="91" s="1"/>
  <c r="AQ26" i="91" s="1"/>
  <c r="AR26" i="91" s="1"/>
  <c r="AS26" i="91" s="1"/>
  <c r="G12" i="84"/>
  <c r="G24" i="84" s="1"/>
  <c r="I10" i="91" s="1"/>
  <c r="D53" i="42"/>
  <c r="K24" i="84"/>
  <c r="M10" i="91" s="1"/>
  <c r="AN22" i="89"/>
  <c r="G22" i="43"/>
  <c r="G27" i="43"/>
  <c r="E135" i="42"/>
  <c r="L27" i="42" s="1"/>
  <c r="D134" i="42"/>
  <c r="D133" i="42"/>
  <c r="K27" i="43"/>
  <c r="K22" i="43"/>
  <c r="AN24" i="52"/>
  <c r="AP20" i="52"/>
  <c r="AP23" i="52" s="1"/>
  <c r="AR19" i="52"/>
  <c r="AL20" i="50"/>
  <c r="C54" i="42"/>
  <c r="V19" i="43"/>
  <c r="M24" i="84" l="1"/>
  <c r="O10" i="91" s="1"/>
  <c r="D24" i="84"/>
  <c r="F10" i="91" s="1"/>
  <c r="N24" i="84"/>
  <c r="P10" i="91" s="1"/>
  <c r="O24" i="84"/>
  <c r="Q10" i="91" s="1"/>
  <c r="L24" i="84"/>
  <c r="N10" i="91" s="1"/>
  <c r="D20" i="84"/>
  <c r="F20" i="91" s="1"/>
  <c r="H24" i="84"/>
  <c r="J10" i="91" s="1"/>
  <c r="Q24" i="84"/>
  <c r="S10" i="91" s="1"/>
  <c r="E20" i="84"/>
  <c r="G20" i="91" s="1"/>
  <c r="E24" i="84"/>
  <c r="G10" i="91" s="1"/>
  <c r="F24" i="84"/>
  <c r="H10" i="91" s="1"/>
  <c r="V10" i="91"/>
  <c r="AO22" i="89"/>
  <c r="D54" i="42"/>
  <c r="C55" i="42"/>
  <c r="L27" i="43"/>
  <c r="L22" i="43"/>
  <c r="AO24" i="52"/>
  <c r="AQ20" i="52"/>
  <c r="AQ23" i="52" s="1"/>
  <c r="AS19" i="52"/>
  <c r="AM20" i="50"/>
  <c r="W19" i="43"/>
  <c r="D19" i="52" l="1"/>
  <c r="C56" i="42"/>
  <c r="C57" i="42" s="1"/>
  <c r="W10" i="91"/>
  <c r="AP22" i="89"/>
  <c r="E136" i="42"/>
  <c r="M27" i="42" s="1"/>
  <c r="D135" i="42"/>
  <c r="M22" i="43"/>
  <c r="M27" i="43"/>
  <c r="AP24" i="52"/>
  <c r="AR20" i="52"/>
  <c r="AR23" i="52" s="1"/>
  <c r="AN20" i="50"/>
  <c r="D56" i="42"/>
  <c r="D55" i="42"/>
  <c r="X19" i="43"/>
  <c r="X10" i="91" l="1"/>
  <c r="AQ22" i="89"/>
  <c r="AQ24" i="52"/>
  <c r="D57" i="42"/>
  <c r="C58" i="42"/>
  <c r="E137" i="42"/>
  <c r="N27" i="42" s="1"/>
  <c r="D136" i="42"/>
  <c r="N27" i="43"/>
  <c r="N22" i="43"/>
  <c r="AS20" i="52"/>
  <c r="AS23" i="52" s="1"/>
  <c r="AO20" i="50"/>
  <c r="Y19" i="43"/>
  <c r="D20" i="52" l="1"/>
  <c r="Y10" i="91"/>
  <c r="AR22" i="89"/>
  <c r="D35" i="52"/>
  <c r="D36" i="52" s="1"/>
  <c r="D37" i="52" s="1"/>
  <c r="O27" i="43"/>
  <c r="O22" i="43"/>
  <c r="E138" i="42"/>
  <c r="O27" i="42" s="1"/>
  <c r="D137" i="42"/>
  <c r="AR24" i="52"/>
  <c r="AP20" i="50"/>
  <c r="D58" i="42"/>
  <c r="C59" i="42"/>
  <c r="Z19" i="43"/>
  <c r="D59" i="42" l="1"/>
  <c r="Z10" i="91"/>
  <c r="AS22" i="89"/>
  <c r="D138" i="42"/>
  <c r="E139" i="42"/>
  <c r="P27" i="42" s="1"/>
  <c r="D32" i="52"/>
  <c r="AS24" i="52"/>
  <c r="D23" i="52"/>
  <c r="P22" i="43"/>
  <c r="P27" i="43"/>
  <c r="AQ20" i="50"/>
  <c r="C60" i="42"/>
  <c r="AA19" i="43"/>
  <c r="D31" i="52" l="1"/>
  <c r="D33" i="52"/>
  <c r="D7" i="85" a="1"/>
  <c r="AA10" i="91"/>
  <c r="D22" i="89"/>
  <c r="Q27" i="43"/>
  <c r="Q22" i="43"/>
  <c r="E140" i="42"/>
  <c r="Q27" i="42" s="1"/>
  <c r="D139" i="42"/>
  <c r="AR20" i="50"/>
  <c r="D60" i="42"/>
  <c r="D7" i="42" a="1"/>
  <c r="AB19" i="43"/>
  <c r="J7" i="85" l="1"/>
  <c r="M7" i="85"/>
  <c r="F7" i="85"/>
  <c r="L7" i="85"/>
  <c r="E7" i="85"/>
  <c r="D7" i="85"/>
  <c r="O7" i="85"/>
  <c r="I7" i="85"/>
  <c r="P7" i="85"/>
  <c r="R7" i="85"/>
  <c r="K7" i="85"/>
  <c r="H7" i="85"/>
  <c r="N7" i="85"/>
  <c r="G7" i="85"/>
  <c r="Q7" i="85"/>
  <c r="AB10" i="91"/>
  <c r="R22" i="43"/>
  <c r="R27" i="43"/>
  <c r="E141" i="42"/>
  <c r="R27" i="42" s="1"/>
  <c r="D140" i="42"/>
  <c r="AS20" i="50"/>
  <c r="D20" i="50" s="1"/>
  <c r="O7" i="42"/>
  <c r="O15" i="42" s="1"/>
  <c r="I7" i="42"/>
  <c r="R7" i="42"/>
  <c r="R26" i="42" s="1"/>
  <c r="G7" i="42"/>
  <c r="G15" i="42" s="1"/>
  <c r="E7" i="42"/>
  <c r="E16" i="42" s="1"/>
  <c r="J7" i="42"/>
  <c r="J15" i="42" s="1"/>
  <c r="M7" i="42"/>
  <c r="M15" i="42" s="1"/>
  <c r="P7" i="42"/>
  <c r="P15" i="42" s="1"/>
  <c r="F7" i="42"/>
  <c r="F16" i="42" s="1"/>
  <c r="Q7" i="42"/>
  <c r="H7" i="42"/>
  <c r="H15" i="42" s="1"/>
  <c r="L7" i="42"/>
  <c r="N7" i="42"/>
  <c r="K7" i="42"/>
  <c r="D7" i="42"/>
  <c r="AC19" i="43"/>
  <c r="H10" i="85" l="1"/>
  <c r="H12" i="85"/>
  <c r="H26" i="85"/>
  <c r="J26" i="92" s="1"/>
  <c r="R10" i="85"/>
  <c r="R26" i="85"/>
  <c r="T26" i="92" s="1"/>
  <c r="U26" i="92" s="1"/>
  <c r="V26" i="92" s="1"/>
  <c r="W26" i="92" s="1"/>
  <c r="X26" i="92" s="1"/>
  <c r="Y26" i="92" s="1"/>
  <c r="Z26" i="92" s="1"/>
  <c r="AA26" i="92" s="1"/>
  <c r="AB26" i="92" s="1"/>
  <c r="AC26" i="92" s="1"/>
  <c r="AD26" i="92" s="1"/>
  <c r="AE26" i="92" s="1"/>
  <c r="AF26" i="92" s="1"/>
  <c r="AG26" i="92" s="1"/>
  <c r="AH26" i="92" s="1"/>
  <c r="AI26" i="92" s="1"/>
  <c r="AJ26" i="92" s="1"/>
  <c r="AK26" i="92" s="1"/>
  <c r="AL26" i="92" s="1"/>
  <c r="AM26" i="92" s="1"/>
  <c r="AN26" i="92" s="1"/>
  <c r="AO26" i="92" s="1"/>
  <c r="AP26" i="92" s="1"/>
  <c r="AQ26" i="92" s="1"/>
  <c r="AR26" i="92" s="1"/>
  <c r="AS26" i="92" s="1"/>
  <c r="R12" i="85"/>
  <c r="K12" i="85"/>
  <c r="K26" i="85"/>
  <c r="M26" i="92" s="1"/>
  <c r="K10" i="85"/>
  <c r="P12" i="85"/>
  <c r="P26" i="85"/>
  <c r="R26" i="92" s="1"/>
  <c r="P10" i="85"/>
  <c r="E10" i="85"/>
  <c r="E15" i="85"/>
  <c r="E16" i="85"/>
  <c r="E26" i="85"/>
  <c r="G26" i="92" s="1"/>
  <c r="E12" i="85"/>
  <c r="L26" i="85"/>
  <c r="N26" i="92" s="1"/>
  <c r="L10" i="85"/>
  <c r="L12" i="85"/>
  <c r="O10" i="85"/>
  <c r="O12" i="85"/>
  <c r="O26" i="85"/>
  <c r="Q26" i="92" s="1"/>
  <c r="D12" i="85"/>
  <c r="D10" i="85"/>
  <c r="D15" i="85"/>
  <c r="D16" i="85"/>
  <c r="D26" i="85"/>
  <c r="F26" i="92" s="1"/>
  <c r="Q12" i="85"/>
  <c r="Q10" i="85"/>
  <c r="Q26" i="85"/>
  <c r="S26" i="92" s="1"/>
  <c r="F26" i="85"/>
  <c r="H26" i="92" s="1"/>
  <c r="F12" i="85"/>
  <c r="F10" i="85"/>
  <c r="F15" i="85"/>
  <c r="F16" i="85"/>
  <c r="I10" i="85"/>
  <c r="I26" i="85"/>
  <c r="K26" i="92" s="1"/>
  <c r="I12" i="85"/>
  <c r="G10" i="85"/>
  <c r="G12" i="85"/>
  <c r="G26" i="85"/>
  <c r="I26" i="92" s="1"/>
  <c r="M10" i="85"/>
  <c r="M12" i="85"/>
  <c r="M26" i="85"/>
  <c r="O26" i="92" s="1"/>
  <c r="N10" i="85"/>
  <c r="N26" i="85"/>
  <c r="P26" i="92" s="1"/>
  <c r="N12" i="85"/>
  <c r="J26" i="85"/>
  <c r="L26" i="92" s="1"/>
  <c r="J12" i="85"/>
  <c r="J10" i="85"/>
  <c r="AC10" i="91"/>
  <c r="Q15" i="42"/>
  <c r="Q10" i="42"/>
  <c r="D15" i="42"/>
  <c r="D12" i="42"/>
  <c r="D16" i="42"/>
  <c r="R15" i="42"/>
  <c r="R16" i="42" s="1"/>
  <c r="Q16" i="42" s="1"/>
  <c r="P16" i="42" s="1"/>
  <c r="R12" i="42"/>
  <c r="L15" i="42"/>
  <c r="L12" i="42"/>
  <c r="E10" i="42"/>
  <c r="E15" i="42"/>
  <c r="K10" i="42"/>
  <c r="K15" i="42"/>
  <c r="I10" i="42"/>
  <c r="I15" i="42"/>
  <c r="N10" i="42"/>
  <c r="N15" i="42"/>
  <c r="F10" i="42"/>
  <c r="F15" i="42"/>
  <c r="D141" i="42"/>
  <c r="T22" i="43" s="1"/>
  <c r="U22" i="43" s="1"/>
  <c r="V22" i="43" s="1"/>
  <c r="W22" i="43" s="1"/>
  <c r="X22" i="43" s="1"/>
  <c r="Y22" i="43" s="1"/>
  <c r="Z22" i="43" s="1"/>
  <c r="AA22" i="43" s="1"/>
  <c r="AB22" i="43" s="1"/>
  <c r="AC22" i="43" s="1"/>
  <c r="AD22" i="43" s="1"/>
  <c r="AE22" i="43" s="1"/>
  <c r="AF22" i="43" s="1"/>
  <c r="AG22" i="43" s="1"/>
  <c r="AH22" i="43" s="1"/>
  <c r="AI22" i="43" s="1"/>
  <c r="AJ22" i="43" s="1"/>
  <c r="AK22" i="43" s="1"/>
  <c r="AL22" i="43" s="1"/>
  <c r="AM22" i="43" s="1"/>
  <c r="AN22" i="43" s="1"/>
  <c r="AO22" i="43" s="1"/>
  <c r="AP22" i="43" s="1"/>
  <c r="AQ22" i="43" s="1"/>
  <c r="AR22" i="43" s="1"/>
  <c r="AS22" i="43" s="1"/>
  <c r="M12" i="42"/>
  <c r="M10" i="42"/>
  <c r="J26" i="42"/>
  <c r="L26" i="43" s="1"/>
  <c r="J10" i="42"/>
  <c r="G12" i="42"/>
  <c r="G10" i="42"/>
  <c r="D10" i="42"/>
  <c r="D26" i="42"/>
  <c r="R10" i="42"/>
  <c r="T26" i="43"/>
  <c r="U26" i="43" s="1"/>
  <c r="V26" i="43" s="1"/>
  <c r="W26" i="43" s="1"/>
  <c r="X26" i="43" s="1"/>
  <c r="Y26" i="43" s="1"/>
  <c r="Z26" i="43" s="1"/>
  <c r="AA26" i="43" s="1"/>
  <c r="AB26" i="43" s="1"/>
  <c r="AC26" i="43" s="1"/>
  <c r="AD26" i="43" s="1"/>
  <c r="AE26" i="43" s="1"/>
  <c r="AF26" i="43" s="1"/>
  <c r="AG26" i="43" s="1"/>
  <c r="AH26" i="43" s="1"/>
  <c r="AI26" i="43" s="1"/>
  <c r="AJ26" i="43" s="1"/>
  <c r="AK26" i="43" s="1"/>
  <c r="AL26" i="43" s="1"/>
  <c r="AM26" i="43" s="1"/>
  <c r="AN26" i="43" s="1"/>
  <c r="AO26" i="43" s="1"/>
  <c r="AP26" i="43" s="1"/>
  <c r="AQ26" i="43" s="1"/>
  <c r="AR26" i="43" s="1"/>
  <c r="AS26" i="43" s="1"/>
  <c r="O12" i="42"/>
  <c r="O10" i="42"/>
  <c r="L10" i="42"/>
  <c r="H10" i="42"/>
  <c r="H12" i="42"/>
  <c r="Q12" i="42"/>
  <c r="P12" i="42"/>
  <c r="P10" i="42"/>
  <c r="L26" i="42"/>
  <c r="N26" i="43" s="1"/>
  <c r="K12" i="42"/>
  <c r="J12" i="42"/>
  <c r="I12" i="42"/>
  <c r="N12" i="42"/>
  <c r="F12" i="42"/>
  <c r="E12" i="42"/>
  <c r="P26" i="42"/>
  <c r="R26" i="43" s="1"/>
  <c r="S22" i="43"/>
  <c r="S27" i="43"/>
  <c r="N26" i="42"/>
  <c r="P26" i="43" s="1"/>
  <c r="F26" i="42"/>
  <c r="E26" i="42"/>
  <c r="O26" i="42"/>
  <c r="Q26" i="43" s="1"/>
  <c r="G26" i="42"/>
  <c r="I26" i="43" s="1"/>
  <c r="H26" i="42"/>
  <c r="J26" i="43" s="1"/>
  <c r="M26" i="42"/>
  <c r="O26" i="43" s="1"/>
  <c r="K26" i="42"/>
  <c r="M26" i="43" s="1"/>
  <c r="Q26" i="42"/>
  <c r="S26" i="43" s="1"/>
  <c r="I26" i="42"/>
  <c r="K26" i="43" s="1"/>
  <c r="AD19" i="43"/>
  <c r="F24" i="85" l="1"/>
  <c r="H10" i="92" s="1"/>
  <c r="D20" i="42"/>
  <c r="F20" i="43" s="1"/>
  <c r="I24" i="85"/>
  <c r="K10" i="92" s="1"/>
  <c r="D20" i="85"/>
  <c r="F20" i="92" s="1"/>
  <c r="M24" i="85"/>
  <c r="O10" i="92" s="1"/>
  <c r="E24" i="85"/>
  <c r="G10" i="92" s="1"/>
  <c r="G24" i="85"/>
  <c r="I10" i="92" s="1"/>
  <c r="H24" i="85"/>
  <c r="J10" i="92" s="1"/>
  <c r="Q24" i="85"/>
  <c r="S10" i="92" s="1"/>
  <c r="D24" i="85"/>
  <c r="F10" i="92" s="1"/>
  <c r="E20" i="85"/>
  <c r="G20" i="92" s="1"/>
  <c r="O24" i="85"/>
  <c r="Q10" i="92" s="1"/>
  <c r="N24" i="85"/>
  <c r="P10" i="92" s="1"/>
  <c r="R24" i="85"/>
  <c r="T10" i="92" s="1"/>
  <c r="P24" i="85"/>
  <c r="R10" i="92" s="1"/>
  <c r="L24" i="85"/>
  <c r="N10" i="92" s="1"/>
  <c r="J24" i="85"/>
  <c r="L10" i="92" s="1"/>
  <c r="F20" i="85"/>
  <c r="H20" i="92" s="1"/>
  <c r="K24" i="85"/>
  <c r="M10" i="92" s="1"/>
  <c r="AD10" i="91"/>
  <c r="R24" i="42"/>
  <c r="T10" i="43" s="1"/>
  <c r="G24" i="42"/>
  <c r="I10" i="43" s="1"/>
  <c r="M24" i="42"/>
  <c r="O10" i="43" s="1"/>
  <c r="P20" i="42"/>
  <c r="R20" i="42"/>
  <c r="O24" i="42"/>
  <c r="Q10" i="43" s="1"/>
  <c r="H26" i="43"/>
  <c r="F20" i="42"/>
  <c r="H20" i="43" s="1"/>
  <c r="I24" i="42"/>
  <c r="K10" i="43" s="1"/>
  <c r="F26" i="43"/>
  <c r="G26" i="43"/>
  <c r="E20" i="42"/>
  <c r="G20" i="43" s="1"/>
  <c r="Q20" i="42"/>
  <c r="S20" i="43" s="1"/>
  <c r="T27" i="43"/>
  <c r="U27" i="43" s="1"/>
  <c r="V27" i="43" s="1"/>
  <c r="W27" i="43" s="1"/>
  <c r="X27" i="43" s="1"/>
  <c r="Y27" i="43" s="1"/>
  <c r="Z27" i="43" s="1"/>
  <c r="AA27" i="43" s="1"/>
  <c r="AB27" i="43" s="1"/>
  <c r="AC27" i="43" s="1"/>
  <c r="AD27" i="43" s="1"/>
  <c r="AE27" i="43" s="1"/>
  <c r="AF27" i="43" s="1"/>
  <c r="AG27" i="43" s="1"/>
  <c r="AH27" i="43" s="1"/>
  <c r="AI27" i="43" s="1"/>
  <c r="AJ27" i="43" s="1"/>
  <c r="AK27" i="43" s="1"/>
  <c r="AL27" i="43" s="1"/>
  <c r="AM27" i="43" s="1"/>
  <c r="AN27" i="43" s="1"/>
  <c r="AO27" i="43" s="1"/>
  <c r="AP27" i="43" s="1"/>
  <c r="AQ27" i="43" s="1"/>
  <c r="AR27" i="43" s="1"/>
  <c r="AS27" i="43" s="1"/>
  <c r="N24" i="42"/>
  <c r="P10" i="43" s="1"/>
  <c r="Q24" i="42"/>
  <c r="S10" i="43" s="1"/>
  <c r="P24" i="42"/>
  <c r="R10" i="43" s="1"/>
  <c r="H24" i="42"/>
  <c r="J10" i="43" s="1"/>
  <c r="D24" i="42"/>
  <c r="F10" i="43" s="1"/>
  <c r="F24" i="42"/>
  <c r="H10" i="43" s="1"/>
  <c r="K24" i="42"/>
  <c r="M10" i="43" s="1"/>
  <c r="E24" i="42"/>
  <c r="G10" i="43" s="1"/>
  <c r="J24" i="42"/>
  <c r="L10" i="43" s="1"/>
  <c r="L24" i="42"/>
  <c r="N10" i="43" s="1"/>
  <c r="D22" i="43"/>
  <c r="AE19" i="43"/>
  <c r="G24" i="92" l="1"/>
  <c r="H24" i="92"/>
  <c r="U10" i="92"/>
  <c r="F24" i="92"/>
  <c r="AE10" i="91"/>
  <c r="O16" i="42"/>
  <c r="R20" i="43"/>
  <c r="R24" i="43" s="1"/>
  <c r="E16" i="43"/>
  <c r="H24" i="43"/>
  <c r="S24" i="43"/>
  <c r="F24" i="43"/>
  <c r="U10" i="43"/>
  <c r="G24" i="43"/>
  <c r="AF19" i="43"/>
  <c r="F25" i="92" l="1"/>
  <c r="G25" i="92" s="1"/>
  <c r="H25" i="92" s="1"/>
  <c r="V10" i="92"/>
  <c r="AF10" i="91"/>
  <c r="E24" i="43"/>
  <c r="D16" i="43"/>
  <c r="N16" i="42"/>
  <c r="M16" i="42" s="1"/>
  <c r="M20" i="42" s="1"/>
  <c r="O20" i="42"/>
  <c r="Q20" i="43" s="1"/>
  <c r="Q24" i="43" s="1"/>
  <c r="V10" i="43"/>
  <c r="W10" i="43" s="1"/>
  <c r="AG19" i="43"/>
  <c r="F25" i="43" l="1"/>
  <c r="G25" i="43" s="1"/>
  <c r="H25" i="43" s="1"/>
  <c r="W10" i="92"/>
  <c r="AG10" i="91"/>
  <c r="N20" i="42"/>
  <c r="P20" i="43" s="1"/>
  <c r="P24" i="43" s="1"/>
  <c r="X10" i="43"/>
  <c r="AH19" i="43"/>
  <c r="X10" i="92" l="1"/>
  <c r="AH10" i="91"/>
  <c r="O20" i="43"/>
  <c r="O24" i="43" s="1"/>
  <c r="L16" i="42"/>
  <c r="Y10" i="43"/>
  <c r="AI19" i="43"/>
  <c r="Y10" i="92" l="1"/>
  <c r="AI10" i="91"/>
  <c r="L20" i="42"/>
  <c r="N20" i="43" s="1"/>
  <c r="N24" i="43" s="1"/>
  <c r="K16" i="42"/>
  <c r="Z10" i="43"/>
  <c r="AJ19" i="43"/>
  <c r="Z10" i="92" l="1"/>
  <c r="AJ10" i="91"/>
  <c r="J16" i="42"/>
  <c r="K20" i="42"/>
  <c r="M20" i="43" s="1"/>
  <c r="M24" i="43" s="1"/>
  <c r="AA10" i="43"/>
  <c r="AK19" i="43"/>
  <c r="AA10" i="92" l="1"/>
  <c r="AK10" i="91"/>
  <c r="I16" i="42"/>
  <c r="J20" i="42"/>
  <c r="L20" i="43" s="1"/>
  <c r="L24" i="43" s="1"/>
  <c r="AB10" i="43"/>
  <c r="AL19" i="43"/>
  <c r="AB10" i="92" l="1"/>
  <c r="AL10" i="91"/>
  <c r="H16" i="42"/>
  <c r="I20" i="42"/>
  <c r="K20" i="43" s="1"/>
  <c r="K24" i="43" s="1"/>
  <c r="AC10" i="43"/>
  <c r="AM19" i="43"/>
  <c r="AC10" i="92" l="1"/>
  <c r="AM10" i="91"/>
  <c r="H20" i="42"/>
  <c r="J20" i="43" s="1"/>
  <c r="J24" i="43" s="1"/>
  <c r="G16" i="42"/>
  <c r="G20" i="42" s="1"/>
  <c r="I20" i="43" s="1"/>
  <c r="I24" i="43" s="1"/>
  <c r="AD10" i="43"/>
  <c r="AN19" i="43"/>
  <c r="AD10" i="92" l="1"/>
  <c r="AN10" i="91"/>
  <c r="I25" i="43"/>
  <c r="J25" i="43" s="1"/>
  <c r="K25" i="43" s="1"/>
  <c r="L25" i="43" s="1"/>
  <c r="M25" i="43" s="1"/>
  <c r="N25" i="43" s="1"/>
  <c r="O25" i="43" s="1"/>
  <c r="P25" i="43" s="1"/>
  <c r="Q25" i="43" s="1"/>
  <c r="R25" i="43" s="1"/>
  <c r="S25" i="43" s="1"/>
  <c r="AE10" i="43"/>
  <c r="AO19" i="43"/>
  <c r="AE10" i="92" l="1"/>
  <c r="AO10" i="91"/>
  <c r="AF10" i="43"/>
  <c r="AP19" i="43"/>
  <c r="AF10" i="92" l="1"/>
  <c r="AP10" i="91"/>
  <c r="AG10" i="43"/>
  <c r="AQ19" i="43"/>
  <c r="AG10" i="92" l="1"/>
  <c r="AQ10" i="91"/>
  <c r="AH10" i="43"/>
  <c r="AR19" i="43"/>
  <c r="AH10" i="92" l="1"/>
  <c r="AR10" i="91"/>
  <c r="AI10" i="43"/>
  <c r="AS19" i="43"/>
  <c r="D19" i="43" s="1"/>
  <c r="AI10" i="92" l="1"/>
  <c r="AS10" i="91"/>
  <c r="AJ10" i="43"/>
  <c r="D10" i="91" l="1"/>
  <c r="AJ10" i="92"/>
  <c r="AK10" i="43"/>
  <c r="AS28" i="37"/>
  <c r="AR28" i="37"/>
  <c r="AQ28" i="37"/>
  <c r="AP28" i="37"/>
  <c r="AO28" i="37"/>
  <c r="AN28" i="37"/>
  <c r="AM28" i="37"/>
  <c r="AL28" i="37"/>
  <c r="AK28" i="37"/>
  <c r="AJ28" i="37"/>
  <c r="AI28" i="37"/>
  <c r="AH28" i="37"/>
  <c r="AG28" i="37"/>
  <c r="AF28" i="37"/>
  <c r="AE28" i="37"/>
  <c r="AD28" i="37"/>
  <c r="AC28" i="37"/>
  <c r="AB28" i="37"/>
  <c r="AA28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14" i="37"/>
  <c r="D14" i="37" s="1"/>
  <c r="AS18" i="37"/>
  <c r="AR18" i="37"/>
  <c r="AQ18" i="37"/>
  <c r="AP18" i="37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E13" i="37"/>
  <c r="D13" i="37" s="1"/>
  <c r="E12" i="37"/>
  <c r="D12" i="37" s="1"/>
  <c r="D113" i="36"/>
  <c r="D113" i="84" s="1"/>
  <c r="D111" i="36"/>
  <c r="T21" i="37"/>
  <c r="U21" i="37" s="1"/>
  <c r="V21" i="37" s="1"/>
  <c r="W21" i="37" s="1"/>
  <c r="X21" i="37" s="1"/>
  <c r="Y21" i="37" s="1"/>
  <c r="Z21" i="37" s="1"/>
  <c r="AA21" i="37" s="1"/>
  <c r="AB21" i="37" s="1"/>
  <c r="AC21" i="37" s="1"/>
  <c r="AD21" i="37" s="1"/>
  <c r="AE21" i="37" s="1"/>
  <c r="AF21" i="37" s="1"/>
  <c r="AG21" i="37" s="1"/>
  <c r="AH21" i="37" s="1"/>
  <c r="AI21" i="37" s="1"/>
  <c r="AJ21" i="37" s="1"/>
  <c r="AK21" i="37" s="1"/>
  <c r="AL21" i="37" s="1"/>
  <c r="AM21" i="37" s="1"/>
  <c r="AN21" i="37" s="1"/>
  <c r="AO21" i="37" s="1"/>
  <c r="AP21" i="37" s="1"/>
  <c r="AQ21" i="37" s="1"/>
  <c r="AR21" i="37" s="1"/>
  <c r="AS21" i="37" s="1"/>
  <c r="Q22" i="36"/>
  <c r="S21" i="37" s="1"/>
  <c r="R21" i="37"/>
  <c r="Q21" i="37"/>
  <c r="N22" i="36"/>
  <c r="P21" i="37" s="1"/>
  <c r="M22" i="36"/>
  <c r="O21" i="37" s="1"/>
  <c r="N21" i="37"/>
  <c r="M21" i="37"/>
  <c r="J22" i="36"/>
  <c r="L21" i="37" s="1"/>
  <c r="I22" i="36"/>
  <c r="K21" i="37" s="1"/>
  <c r="J21" i="37"/>
  <c r="I21" i="37"/>
  <c r="F22" i="36"/>
  <c r="H21" i="37" s="1"/>
  <c r="E22" i="36"/>
  <c r="G21" i="37" s="1"/>
  <c r="F21" i="37"/>
  <c r="R19" i="36"/>
  <c r="T19" i="37" s="1"/>
  <c r="Q14" i="36"/>
  <c r="Q19" i="36" s="1"/>
  <c r="S19" i="37" s="1"/>
  <c r="O14" i="36"/>
  <c r="N19" i="36"/>
  <c r="P19" i="37" s="1"/>
  <c r="M14" i="36"/>
  <c r="M19" i="36" s="1"/>
  <c r="O19" i="37" s="1"/>
  <c r="K14" i="36"/>
  <c r="K19" i="36" s="1"/>
  <c r="M19" i="37" s="1"/>
  <c r="I14" i="36"/>
  <c r="I19" i="36" s="1"/>
  <c r="K19" i="37" s="1"/>
  <c r="F14" i="36"/>
  <c r="F19" i="36" s="1"/>
  <c r="H19" i="37" s="1"/>
  <c r="E19" i="36"/>
  <c r="G19" i="37" s="1"/>
  <c r="Q8" i="36"/>
  <c r="P8" i="36"/>
  <c r="O8" i="36"/>
  <c r="N8" i="36"/>
  <c r="M8" i="36"/>
  <c r="L8" i="36"/>
  <c r="K8" i="36"/>
  <c r="H8" i="36"/>
  <c r="F8" i="36"/>
  <c r="E8" i="36"/>
  <c r="P6" i="36"/>
  <c r="O6" i="36"/>
  <c r="L6" i="36"/>
  <c r="K6" i="36"/>
  <c r="J6" i="36"/>
  <c r="I6" i="36"/>
  <c r="G6" i="36"/>
  <c r="F6" i="36"/>
  <c r="E6" i="36"/>
  <c r="AK10" i="92" l="1"/>
  <c r="E120" i="36"/>
  <c r="E120" i="84"/>
  <c r="H27" i="84" s="1"/>
  <c r="O19" i="36"/>
  <c r="Q19" i="37" s="1"/>
  <c r="D21" i="37"/>
  <c r="D18" i="37"/>
  <c r="AL10" i="43"/>
  <c r="D52" i="36"/>
  <c r="G28" i="9"/>
  <c r="H28" i="9"/>
  <c r="I28" i="9"/>
  <c r="J28" i="9"/>
  <c r="M28" i="9"/>
  <c r="N28" i="9"/>
  <c r="O28" i="9"/>
  <c r="P28" i="9"/>
  <c r="Q28" i="9"/>
  <c r="R28" i="9"/>
  <c r="S28" i="9"/>
  <c r="T28" i="9"/>
  <c r="U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D120" i="36" l="1"/>
  <c r="H27" i="36"/>
  <c r="E118" i="36"/>
  <c r="F27" i="36" s="1"/>
  <c r="E116" i="36"/>
  <c r="E119" i="36"/>
  <c r="E121" i="36"/>
  <c r="E117" i="36"/>
  <c r="AL10" i="92"/>
  <c r="E119" i="84"/>
  <c r="E116" i="84"/>
  <c r="D120" i="84"/>
  <c r="E121" i="84"/>
  <c r="I27" i="84" s="1"/>
  <c r="E118" i="84"/>
  <c r="E117" i="84"/>
  <c r="U19" i="37"/>
  <c r="V19" i="37" s="1"/>
  <c r="W19" i="37" s="1"/>
  <c r="X19" i="37" s="1"/>
  <c r="Y19" i="37" s="1"/>
  <c r="Z19" i="37" s="1"/>
  <c r="AA19" i="37" s="1"/>
  <c r="AB19" i="37" s="1"/>
  <c r="AC19" i="37" s="1"/>
  <c r="AD19" i="37" s="1"/>
  <c r="AE19" i="37" s="1"/>
  <c r="AF19" i="37" s="1"/>
  <c r="AG19" i="37" s="1"/>
  <c r="AH19" i="37" s="1"/>
  <c r="AI19" i="37" s="1"/>
  <c r="AJ19" i="37" s="1"/>
  <c r="AK19" i="37" s="1"/>
  <c r="AL19" i="37" s="1"/>
  <c r="AM19" i="37" s="1"/>
  <c r="AN19" i="37" s="1"/>
  <c r="AO19" i="37" s="1"/>
  <c r="AP19" i="37" s="1"/>
  <c r="AQ19" i="37" s="1"/>
  <c r="AR19" i="37" s="1"/>
  <c r="AS19" i="37" s="1"/>
  <c r="E18" i="14"/>
  <c r="AM10" i="43"/>
  <c r="D118" i="36" l="1"/>
  <c r="D116" i="36"/>
  <c r="D27" i="36"/>
  <c r="F27" i="37" s="1"/>
  <c r="D117" i="36"/>
  <c r="E27" i="36"/>
  <c r="G22" i="37" s="1"/>
  <c r="E122" i="36"/>
  <c r="I27" i="36"/>
  <c r="K22" i="37" s="1"/>
  <c r="D119" i="36"/>
  <c r="G27" i="36"/>
  <c r="D117" i="84"/>
  <c r="E27" i="84"/>
  <c r="G27" i="91" s="1"/>
  <c r="D116" i="84"/>
  <c r="D27" i="84"/>
  <c r="F27" i="91" s="1"/>
  <c r="D118" i="84"/>
  <c r="F27" i="84"/>
  <c r="H27" i="91" s="1"/>
  <c r="D119" i="84"/>
  <c r="G27" i="84"/>
  <c r="I27" i="91" s="1"/>
  <c r="D121" i="36"/>
  <c r="D122" i="36"/>
  <c r="AM10" i="92"/>
  <c r="D121" i="84"/>
  <c r="E122" i="84"/>
  <c r="J27" i="84" s="1"/>
  <c r="J22" i="91"/>
  <c r="J27" i="91"/>
  <c r="D19" i="37"/>
  <c r="AN10" i="43"/>
  <c r="H22" i="37"/>
  <c r="H27" i="37"/>
  <c r="F22" i="37"/>
  <c r="J27" i="37"/>
  <c r="J22" i="37"/>
  <c r="F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 s="1"/>
  <c r="V21" i="9" s="1"/>
  <c r="W21" i="9" s="1"/>
  <c r="X21" i="9" s="1"/>
  <c r="Y21" i="9" s="1"/>
  <c r="Z21" i="9" s="1"/>
  <c r="AA21" i="9" s="1"/>
  <c r="AB21" i="9" s="1"/>
  <c r="AC21" i="9" s="1"/>
  <c r="AD21" i="9" s="1"/>
  <c r="AE21" i="9" s="1"/>
  <c r="AF21" i="9" s="1"/>
  <c r="AG21" i="9" s="1"/>
  <c r="AH21" i="9" s="1"/>
  <c r="AI21" i="9" s="1"/>
  <c r="AJ21" i="9" s="1"/>
  <c r="AK21" i="9" s="1"/>
  <c r="AL21" i="9" s="1"/>
  <c r="AM21" i="9" s="1"/>
  <c r="AN21" i="9" s="1"/>
  <c r="AO21" i="9" s="1"/>
  <c r="AP21" i="9" s="1"/>
  <c r="AQ21" i="9" s="1"/>
  <c r="AR21" i="9" s="1"/>
  <c r="AS21" i="9" s="1"/>
  <c r="F21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E6" i="14"/>
  <c r="I6" i="14"/>
  <c r="G27" i="37" l="1"/>
  <c r="G22" i="91"/>
  <c r="G24" i="91" s="1"/>
  <c r="K27" i="37"/>
  <c r="E123" i="36"/>
  <c r="J27" i="36"/>
  <c r="L27" i="37" s="1"/>
  <c r="I22" i="91"/>
  <c r="H22" i="91"/>
  <c r="F22" i="91"/>
  <c r="F24" i="91" s="1"/>
  <c r="AN10" i="92"/>
  <c r="K27" i="91"/>
  <c r="K22" i="91"/>
  <c r="D122" i="84"/>
  <c r="E123" i="84"/>
  <c r="K27" i="84" s="1"/>
  <c r="I27" i="37"/>
  <c r="I22" i="37"/>
  <c r="D21" i="9"/>
  <c r="D18" i="9"/>
  <c r="U19" i="9"/>
  <c r="V19" i="9" s="1"/>
  <c r="W19" i="9" s="1"/>
  <c r="X19" i="9" s="1"/>
  <c r="Y19" i="9" s="1"/>
  <c r="Z19" i="9" s="1"/>
  <c r="AA19" i="9" s="1"/>
  <c r="AB19" i="9" s="1"/>
  <c r="AC19" i="9" s="1"/>
  <c r="AD19" i="9" s="1"/>
  <c r="AE19" i="9" s="1"/>
  <c r="AF19" i="9" s="1"/>
  <c r="AG19" i="9" s="1"/>
  <c r="AH19" i="9" s="1"/>
  <c r="AI19" i="9" s="1"/>
  <c r="AJ19" i="9" s="1"/>
  <c r="AK19" i="9" s="1"/>
  <c r="AL19" i="9" s="1"/>
  <c r="AM19" i="9" s="1"/>
  <c r="AN19" i="9" s="1"/>
  <c r="AO19" i="9" s="1"/>
  <c r="AP19" i="9" s="1"/>
  <c r="AQ19" i="9" s="1"/>
  <c r="AR19" i="9" s="1"/>
  <c r="AS19" i="9" s="1"/>
  <c r="G19" i="9"/>
  <c r="AO10" i="43"/>
  <c r="L22" i="37" l="1"/>
  <c r="E124" i="36"/>
  <c r="K27" i="36"/>
  <c r="M22" i="37" s="1"/>
  <c r="D123" i="36"/>
  <c r="AO10" i="92"/>
  <c r="L22" i="91"/>
  <c r="L27" i="91"/>
  <c r="D123" i="84"/>
  <c r="E124" i="84"/>
  <c r="L27" i="84" s="1"/>
  <c r="D141" i="14"/>
  <c r="D146" i="14"/>
  <c r="K26" i="14" s="1"/>
  <c r="D19" i="9"/>
  <c r="D147" i="14"/>
  <c r="D140" i="14"/>
  <c r="D143" i="14"/>
  <c r="D144" i="14"/>
  <c r="AP10" i="43"/>
  <c r="M27" i="37" l="1"/>
  <c r="C147" i="14"/>
  <c r="L26" i="14"/>
  <c r="C144" i="14"/>
  <c r="I26" i="14"/>
  <c r="C143" i="14"/>
  <c r="H26" i="14"/>
  <c r="C140" i="14"/>
  <c r="E26" i="14"/>
  <c r="C141" i="14"/>
  <c r="F26" i="14"/>
  <c r="H22" i="9" s="1"/>
  <c r="L27" i="36"/>
  <c r="N22" i="37" s="1"/>
  <c r="E125" i="36"/>
  <c r="D124" i="36"/>
  <c r="AP10" i="92"/>
  <c r="M22" i="91"/>
  <c r="M27" i="91"/>
  <c r="E125" i="84"/>
  <c r="M27" i="84" s="1"/>
  <c r="D124" i="84"/>
  <c r="N22" i="9"/>
  <c r="I22" i="9"/>
  <c r="L22" i="9"/>
  <c r="C146" i="14"/>
  <c r="M22" i="9" s="1"/>
  <c r="AQ10" i="43"/>
  <c r="D57" i="36"/>
  <c r="G22" i="9" l="1"/>
  <c r="K22" i="9"/>
  <c r="J22" i="9"/>
  <c r="N27" i="37"/>
  <c r="M27" i="36"/>
  <c r="O22" i="37" s="1"/>
  <c r="D125" i="36"/>
  <c r="E126" i="36"/>
  <c r="E127" i="36" s="1"/>
  <c r="O27" i="36" s="1"/>
  <c r="O22" i="9"/>
  <c r="P22" i="9" s="1"/>
  <c r="Q22" i="9" s="1"/>
  <c r="R22" i="9" s="1"/>
  <c r="S22" i="9" s="1"/>
  <c r="T22" i="9" s="1"/>
  <c r="C149" i="14"/>
  <c r="AQ10" i="92"/>
  <c r="D125" i="84"/>
  <c r="E126" i="84"/>
  <c r="N27" i="84" s="1"/>
  <c r="N22" i="91"/>
  <c r="N27" i="91"/>
  <c r="AR10" i="43"/>
  <c r="O27" i="37" l="1"/>
  <c r="D126" i="36"/>
  <c r="N27" i="36"/>
  <c r="P22" i="37" s="1"/>
  <c r="C150" i="14"/>
  <c r="C151" i="14" s="1"/>
  <c r="AR10" i="92"/>
  <c r="D126" i="84"/>
  <c r="E127" i="84"/>
  <c r="O27" i="84" s="1"/>
  <c r="O27" i="91"/>
  <c r="O22" i="91"/>
  <c r="E128" i="36"/>
  <c r="D127" i="36"/>
  <c r="AS10" i="43"/>
  <c r="D60" i="36"/>
  <c r="P27" i="37" l="1"/>
  <c r="D128" i="36"/>
  <c r="P27" i="36"/>
  <c r="AS10" i="92"/>
  <c r="D127" i="84"/>
  <c r="E128" i="84"/>
  <c r="P27" i="84" s="1"/>
  <c r="P27" i="91"/>
  <c r="P22" i="91"/>
  <c r="D10" i="43"/>
  <c r="C152" i="14"/>
  <c r="E129" i="36"/>
  <c r="Q27" i="36" s="1"/>
  <c r="Q22" i="37"/>
  <c r="Q27" i="37"/>
  <c r="F27" i="9"/>
  <c r="I27" i="9"/>
  <c r="J27" i="9"/>
  <c r="L27" i="9"/>
  <c r="D10" i="92" l="1"/>
  <c r="D128" i="84"/>
  <c r="E129" i="84"/>
  <c r="Q27" i="84" s="1"/>
  <c r="Q27" i="91"/>
  <c r="Q22" i="91"/>
  <c r="C153" i="14"/>
  <c r="E130" i="36"/>
  <c r="D129" i="36"/>
  <c r="R27" i="37"/>
  <c r="R22" i="37"/>
  <c r="K27" i="9"/>
  <c r="N24" i="9"/>
  <c r="G27" i="9"/>
  <c r="J24" i="9"/>
  <c r="H27" i="9"/>
  <c r="D7" i="36" a="1"/>
  <c r="D130" i="36" l="1"/>
  <c r="R27" i="36"/>
  <c r="T27" i="37" s="1"/>
  <c r="U27" i="37" s="1"/>
  <c r="E130" i="84"/>
  <c r="D129" i="84"/>
  <c r="R27" i="91"/>
  <c r="R22" i="91"/>
  <c r="S27" i="37"/>
  <c r="S22" i="37"/>
  <c r="M27" i="9"/>
  <c r="N27" i="9"/>
  <c r="O27" i="9"/>
  <c r="R7" i="36"/>
  <c r="Q7" i="36"/>
  <c r="O7" i="36"/>
  <c r="O26" i="36" s="1"/>
  <c r="H7" i="36"/>
  <c r="H15" i="36" s="1"/>
  <c r="N7" i="36"/>
  <c r="N15" i="36" s="1"/>
  <c r="M7" i="36"/>
  <c r="M26" i="36" s="1"/>
  <c r="K7" i="36"/>
  <c r="D7" i="36"/>
  <c r="J7" i="36"/>
  <c r="I7" i="36"/>
  <c r="I15" i="36" s="1"/>
  <c r="P7" i="36"/>
  <c r="G7" i="36"/>
  <c r="G26" i="36" s="1"/>
  <c r="F7" i="36"/>
  <c r="E7" i="36"/>
  <c r="E16" i="36" s="1"/>
  <c r="L7" i="36"/>
  <c r="L15" i="36" s="1"/>
  <c r="D130" i="84" l="1"/>
  <c r="R27" i="84"/>
  <c r="T22" i="91" s="1"/>
  <c r="S22" i="91"/>
  <c r="S27" i="91"/>
  <c r="P15" i="36"/>
  <c r="P10" i="36"/>
  <c r="D15" i="36"/>
  <c r="D16" i="36"/>
  <c r="D26" i="36"/>
  <c r="F26" i="37" s="1"/>
  <c r="R15" i="36"/>
  <c r="R16" i="36" s="1"/>
  <c r="R26" i="36"/>
  <c r="T26" i="37" s="1"/>
  <c r="U26" i="37" s="1"/>
  <c r="V26" i="37" s="1"/>
  <c r="W26" i="37" s="1"/>
  <c r="X26" i="37" s="1"/>
  <c r="Y26" i="37" s="1"/>
  <c r="Z26" i="37" s="1"/>
  <c r="AA26" i="37" s="1"/>
  <c r="AB26" i="37" s="1"/>
  <c r="AC26" i="37" s="1"/>
  <c r="AD26" i="37" s="1"/>
  <c r="AE26" i="37" s="1"/>
  <c r="AF26" i="37" s="1"/>
  <c r="AG26" i="37" s="1"/>
  <c r="AH26" i="37" s="1"/>
  <c r="AI26" i="37" s="1"/>
  <c r="AJ26" i="37" s="1"/>
  <c r="AK26" i="37" s="1"/>
  <c r="AL26" i="37" s="1"/>
  <c r="AM26" i="37" s="1"/>
  <c r="AN26" i="37" s="1"/>
  <c r="AO26" i="37" s="1"/>
  <c r="AP26" i="37" s="1"/>
  <c r="AQ26" i="37" s="1"/>
  <c r="AR26" i="37" s="1"/>
  <c r="AS26" i="37" s="1"/>
  <c r="Q12" i="36"/>
  <c r="Q15" i="36"/>
  <c r="F12" i="36"/>
  <c r="F15" i="36"/>
  <c r="O12" i="36"/>
  <c r="O15" i="36"/>
  <c r="E12" i="36"/>
  <c r="E15" i="36"/>
  <c r="J12" i="36"/>
  <c r="J15" i="36"/>
  <c r="K12" i="36"/>
  <c r="K15" i="36"/>
  <c r="M10" i="36"/>
  <c r="M15" i="36"/>
  <c r="G12" i="36"/>
  <c r="G15" i="36"/>
  <c r="D12" i="36"/>
  <c r="D10" i="36"/>
  <c r="R12" i="36"/>
  <c r="R10" i="36"/>
  <c r="T22" i="37"/>
  <c r="U22" i="37" s="1"/>
  <c r="V22" i="37" s="1"/>
  <c r="W22" i="37" s="1"/>
  <c r="X22" i="37" s="1"/>
  <c r="Y22" i="37" s="1"/>
  <c r="Z22" i="37" s="1"/>
  <c r="AA22" i="37" s="1"/>
  <c r="AB22" i="37" s="1"/>
  <c r="I26" i="36"/>
  <c r="I12" i="36"/>
  <c r="H12" i="36"/>
  <c r="H10" i="36"/>
  <c r="L12" i="36"/>
  <c r="L10" i="36"/>
  <c r="P12" i="36"/>
  <c r="N26" i="36"/>
  <c r="N12" i="36"/>
  <c r="M12" i="36"/>
  <c r="G10" i="36"/>
  <c r="K10" i="36"/>
  <c r="O10" i="36"/>
  <c r="V27" i="37"/>
  <c r="W27" i="37" s="1"/>
  <c r="X27" i="37" s="1"/>
  <c r="Y27" i="37" s="1"/>
  <c r="Z27" i="37" s="1"/>
  <c r="AA27" i="37" s="1"/>
  <c r="AB27" i="37" s="1"/>
  <c r="AC27" i="37" s="1"/>
  <c r="AD27" i="37" s="1"/>
  <c r="AE27" i="37" s="1"/>
  <c r="AF27" i="37" s="1"/>
  <c r="AG27" i="37" s="1"/>
  <c r="AH27" i="37" s="1"/>
  <c r="AI27" i="37" s="1"/>
  <c r="AJ27" i="37" s="1"/>
  <c r="AK27" i="37" s="1"/>
  <c r="AL27" i="37" s="1"/>
  <c r="AM27" i="37" s="1"/>
  <c r="AN27" i="37" s="1"/>
  <c r="AO27" i="37" s="1"/>
  <c r="AP27" i="37" s="1"/>
  <c r="AQ27" i="37" s="1"/>
  <c r="AR27" i="37" s="1"/>
  <c r="AS27" i="37" s="1"/>
  <c r="E10" i="36"/>
  <c r="F10" i="36"/>
  <c r="I10" i="36"/>
  <c r="J10" i="36"/>
  <c r="Q10" i="36"/>
  <c r="J26" i="36"/>
  <c r="N10" i="36"/>
  <c r="I26" i="37"/>
  <c r="P27" i="9"/>
  <c r="H26" i="36"/>
  <c r="L26" i="36"/>
  <c r="K26" i="36"/>
  <c r="E26" i="36"/>
  <c r="O26" i="37"/>
  <c r="Q26" i="36"/>
  <c r="P26" i="36"/>
  <c r="Q26" i="37"/>
  <c r="F26" i="36"/>
  <c r="T27" i="91" l="1"/>
  <c r="U27" i="91" s="1"/>
  <c r="V27" i="91" s="1"/>
  <c r="W27" i="91" s="1"/>
  <c r="X27" i="91" s="1"/>
  <c r="Y27" i="91" s="1"/>
  <c r="Z27" i="91" s="1"/>
  <c r="AA27" i="91" s="1"/>
  <c r="AB27" i="91" s="1"/>
  <c r="AC27" i="91" s="1"/>
  <c r="AD27" i="91" s="1"/>
  <c r="AE27" i="91" s="1"/>
  <c r="AF27" i="91" s="1"/>
  <c r="AG27" i="91" s="1"/>
  <c r="AH27" i="91" s="1"/>
  <c r="AI27" i="91" s="1"/>
  <c r="AJ27" i="91" s="1"/>
  <c r="AK27" i="91" s="1"/>
  <c r="AL27" i="91" s="1"/>
  <c r="AM27" i="91" s="1"/>
  <c r="AN27" i="91" s="1"/>
  <c r="AO27" i="91" s="1"/>
  <c r="AP27" i="91" s="1"/>
  <c r="AQ27" i="91" s="1"/>
  <c r="AR27" i="91" s="1"/>
  <c r="AS27" i="91" s="1"/>
  <c r="E16" i="91" s="1"/>
  <c r="E24" i="91" s="1"/>
  <c r="U22" i="91"/>
  <c r="R20" i="36"/>
  <c r="T20" i="37" s="1"/>
  <c r="E16" i="37"/>
  <c r="E24" i="37" s="1"/>
  <c r="F24" i="36"/>
  <c r="H10" i="37" s="1"/>
  <c r="Q16" i="36"/>
  <c r="P16" i="36" s="1"/>
  <c r="P20" i="36" s="1"/>
  <c r="R20" i="37" s="1"/>
  <c r="R24" i="36"/>
  <c r="T10" i="37" s="1"/>
  <c r="U10" i="37" s="1"/>
  <c r="D20" i="36"/>
  <c r="F20" i="37" s="1"/>
  <c r="Q24" i="36"/>
  <c r="S10" i="37" s="1"/>
  <c r="H26" i="37"/>
  <c r="R26" i="37"/>
  <c r="L26" i="37"/>
  <c r="P26" i="37"/>
  <c r="J24" i="36"/>
  <c r="L10" i="37" s="1"/>
  <c r="K26" i="37"/>
  <c r="J26" i="37"/>
  <c r="S26" i="37"/>
  <c r="G26" i="37"/>
  <c r="E20" i="36"/>
  <c r="G20" i="37" s="1"/>
  <c r="M26" i="37"/>
  <c r="N26" i="37"/>
  <c r="E24" i="36"/>
  <c r="G10" i="37" s="1"/>
  <c r="N24" i="36"/>
  <c r="P10" i="37" s="1"/>
  <c r="L24" i="36"/>
  <c r="N10" i="37" s="1"/>
  <c r="I24" i="36"/>
  <c r="K10" i="37" s="1"/>
  <c r="H24" i="36"/>
  <c r="J10" i="37" s="1"/>
  <c r="P24" i="36"/>
  <c r="R10" i="37" s="1"/>
  <c r="O24" i="36"/>
  <c r="Q10" i="37" s="1"/>
  <c r="D24" i="36"/>
  <c r="F10" i="37" s="1"/>
  <c r="M24" i="36"/>
  <c r="O10" i="37" s="1"/>
  <c r="K24" i="36"/>
  <c r="M10" i="37" s="1"/>
  <c r="G24" i="36"/>
  <c r="I10" i="37" s="1"/>
  <c r="AC22" i="37"/>
  <c r="AD22" i="37" s="1"/>
  <c r="AE22" i="37" s="1"/>
  <c r="Q27" i="9"/>
  <c r="D16" i="91" l="1"/>
  <c r="O16" i="36"/>
  <c r="O20" i="36" s="1"/>
  <c r="Q20" i="37" s="1"/>
  <c r="Q24" i="37" s="1"/>
  <c r="Q20" i="36"/>
  <c r="S20" i="37" s="1"/>
  <c r="S24" i="37" s="1"/>
  <c r="F25" i="91"/>
  <c r="G25" i="91" s="1"/>
  <c r="V22" i="91"/>
  <c r="D16" i="37"/>
  <c r="N16" i="36"/>
  <c r="N20" i="36" s="1"/>
  <c r="R27" i="9"/>
  <c r="F24" i="37"/>
  <c r="G24" i="37"/>
  <c r="V10" i="37"/>
  <c r="T24" i="37"/>
  <c r="R24" i="37"/>
  <c r="U20" i="37"/>
  <c r="AF22" i="37"/>
  <c r="W22" i="91" l="1"/>
  <c r="M16" i="36"/>
  <c r="L16" i="36" s="1"/>
  <c r="P20" i="37"/>
  <c r="P24" i="37" s="1"/>
  <c r="F25" i="37"/>
  <c r="G25" i="37" s="1"/>
  <c r="S27" i="9"/>
  <c r="U22" i="9"/>
  <c r="T27" i="9"/>
  <c r="U27" i="9" s="1"/>
  <c r="V27" i="9" s="1"/>
  <c r="W27" i="9" s="1"/>
  <c r="U24" i="37"/>
  <c r="W10" i="37"/>
  <c r="V20" i="37"/>
  <c r="V24" i="37" s="1"/>
  <c r="AG22" i="37"/>
  <c r="X22" i="91" l="1"/>
  <c r="M20" i="36"/>
  <c r="O20" i="37" s="1"/>
  <c r="O24" i="37" s="1"/>
  <c r="V22" i="9"/>
  <c r="W22" i="9" s="1"/>
  <c r="X22" i="9" s="1"/>
  <c r="Y22" i="9" s="1"/>
  <c r="Z22" i="9" s="1"/>
  <c r="AA22" i="9" s="1"/>
  <c r="AB22" i="9" s="1"/>
  <c r="AC22" i="9" s="1"/>
  <c r="AD22" i="9" s="1"/>
  <c r="AE22" i="9" s="1"/>
  <c r="AF22" i="9" s="1"/>
  <c r="AG22" i="9" s="1"/>
  <c r="AH22" i="9" s="1"/>
  <c r="AI22" i="9" s="1"/>
  <c r="AJ22" i="9" s="1"/>
  <c r="AK22" i="9" s="1"/>
  <c r="AL22" i="9" s="1"/>
  <c r="AM22" i="9" s="1"/>
  <c r="AN22" i="9" s="1"/>
  <c r="AO22" i="9" s="1"/>
  <c r="AP22" i="9" s="1"/>
  <c r="AQ22" i="9" s="1"/>
  <c r="AR22" i="9" s="1"/>
  <c r="AS22" i="9" s="1"/>
  <c r="D22" i="9" s="1"/>
  <c r="X27" i="9"/>
  <c r="Y27" i="9" s="1"/>
  <c r="Z27" i="9" s="1"/>
  <c r="AA27" i="9" s="1"/>
  <c r="AB27" i="9" s="1"/>
  <c r="AC27" i="9" s="1"/>
  <c r="AD27" i="9" s="1"/>
  <c r="AE27" i="9" s="1"/>
  <c r="AF27" i="9" s="1"/>
  <c r="AG27" i="9" s="1"/>
  <c r="AH27" i="9" s="1"/>
  <c r="AI27" i="9" s="1"/>
  <c r="AJ27" i="9" s="1"/>
  <c r="AK27" i="9" s="1"/>
  <c r="AL27" i="9" s="1"/>
  <c r="AM27" i="9" s="1"/>
  <c r="AN27" i="9" s="1"/>
  <c r="AO27" i="9" s="1"/>
  <c r="AP27" i="9" s="1"/>
  <c r="AQ27" i="9" s="1"/>
  <c r="AR27" i="9" s="1"/>
  <c r="AS27" i="9" s="1"/>
  <c r="X10" i="37"/>
  <c r="W20" i="37"/>
  <c r="W24" i="37" s="1"/>
  <c r="AH22" i="37"/>
  <c r="Y22" i="91" l="1"/>
  <c r="E16" i="9"/>
  <c r="E24" i="9" s="1"/>
  <c r="K16" i="36"/>
  <c r="L20" i="36"/>
  <c r="N20" i="37" s="1"/>
  <c r="N24" i="37" s="1"/>
  <c r="P26" i="9"/>
  <c r="H26" i="9"/>
  <c r="J26" i="9"/>
  <c r="G26" i="9"/>
  <c r="S26" i="9"/>
  <c r="O26" i="9"/>
  <c r="T26" i="9"/>
  <c r="U26" i="9" s="1"/>
  <c r="V26" i="9" s="1"/>
  <c r="W26" i="9" s="1"/>
  <c r="R26" i="9"/>
  <c r="M26" i="9"/>
  <c r="M10" i="9"/>
  <c r="Y10" i="37"/>
  <c r="X20" i="37"/>
  <c r="X24" i="37" s="1"/>
  <c r="AI22" i="37"/>
  <c r="Z22" i="91" l="1"/>
  <c r="D16" i="9"/>
  <c r="J16" i="36"/>
  <c r="K20" i="36"/>
  <c r="M20" i="37" s="1"/>
  <c r="M24" i="37" s="1"/>
  <c r="S10" i="9"/>
  <c r="E23" i="14"/>
  <c r="Z10" i="37"/>
  <c r="Y20" i="37"/>
  <c r="Y24" i="37" s="1"/>
  <c r="AJ22" i="37"/>
  <c r="AA22" i="91" l="1"/>
  <c r="I16" i="36"/>
  <c r="J20" i="36"/>
  <c r="L20" i="37" s="1"/>
  <c r="L24" i="37" s="1"/>
  <c r="G10" i="9"/>
  <c r="G24" i="9" s="1"/>
  <c r="X26" i="9"/>
  <c r="Y26" i="9" s="1"/>
  <c r="Z26" i="9" s="1"/>
  <c r="AA26" i="9" s="1"/>
  <c r="AB26" i="9" s="1"/>
  <c r="AC26" i="9" s="1"/>
  <c r="AD26" i="9" s="1"/>
  <c r="AE26" i="9" s="1"/>
  <c r="AF26" i="9" s="1"/>
  <c r="AG26" i="9" s="1"/>
  <c r="AH26" i="9" s="1"/>
  <c r="AI26" i="9" s="1"/>
  <c r="AJ26" i="9" s="1"/>
  <c r="AK26" i="9" s="1"/>
  <c r="AL26" i="9" s="1"/>
  <c r="AM26" i="9" s="1"/>
  <c r="AN26" i="9" s="1"/>
  <c r="AO26" i="9" s="1"/>
  <c r="AP26" i="9" s="1"/>
  <c r="AQ26" i="9" s="1"/>
  <c r="AR26" i="9" s="1"/>
  <c r="AS26" i="9" s="1"/>
  <c r="AA10" i="37"/>
  <c r="Z20" i="37"/>
  <c r="Z24" i="37" s="1"/>
  <c r="AK22" i="37"/>
  <c r="S20" i="9"/>
  <c r="S24" i="9" s="1"/>
  <c r="M20" i="9"/>
  <c r="M24" i="9" s="1"/>
  <c r="I20" i="9"/>
  <c r="I24" i="9" s="1"/>
  <c r="R20" i="9"/>
  <c r="R24" i="9" s="1"/>
  <c r="P20" i="9"/>
  <c r="P24" i="9" s="1"/>
  <c r="O20" i="9"/>
  <c r="O24" i="9" s="1"/>
  <c r="Q20" i="9"/>
  <c r="Q24" i="9" s="1"/>
  <c r="T20" i="9"/>
  <c r="T24" i="9" s="1"/>
  <c r="H24" i="9"/>
  <c r="K20" i="9"/>
  <c r="K24" i="9" s="1"/>
  <c r="L20" i="9"/>
  <c r="L24" i="9" s="1"/>
  <c r="AB22" i="91" l="1"/>
  <c r="H16" i="36"/>
  <c r="H20" i="36" s="1"/>
  <c r="I20" i="36"/>
  <c r="K20" i="37" s="1"/>
  <c r="K24" i="37" s="1"/>
  <c r="U20" i="9"/>
  <c r="U24" i="9" s="1"/>
  <c r="W10" i="9"/>
  <c r="AB10" i="37"/>
  <c r="AA20" i="37"/>
  <c r="AA24" i="37" s="1"/>
  <c r="AL22" i="37"/>
  <c r="AC22" i="91" l="1"/>
  <c r="G16" i="36"/>
  <c r="J20" i="37"/>
  <c r="J24" i="37" s="1"/>
  <c r="X10" i="9"/>
  <c r="AC10" i="37"/>
  <c r="AB20" i="37"/>
  <c r="AB24" i="37" s="1"/>
  <c r="AM22" i="37"/>
  <c r="V20" i="9"/>
  <c r="V24" i="9" s="1"/>
  <c r="AD22" i="91" l="1"/>
  <c r="F16" i="36"/>
  <c r="F20" i="36" s="1"/>
  <c r="H20" i="37" s="1"/>
  <c r="H24" i="37" s="1"/>
  <c r="G20" i="36"/>
  <c r="I20" i="37" s="1"/>
  <c r="I24" i="37" s="1"/>
  <c r="Y10" i="9"/>
  <c r="AD10" i="37"/>
  <c r="AC20" i="37"/>
  <c r="AC24" i="37" s="1"/>
  <c r="AN22" i="37"/>
  <c r="W20" i="9"/>
  <c r="W24" i="9" s="1"/>
  <c r="AE22" i="91" l="1"/>
  <c r="H25" i="37"/>
  <c r="I25" i="37" s="1"/>
  <c r="J25" i="37" s="1"/>
  <c r="K25" i="37" s="1"/>
  <c r="L25" i="37" s="1"/>
  <c r="M25" i="37" s="1"/>
  <c r="N25" i="37" s="1"/>
  <c r="O25" i="37" s="1"/>
  <c r="P25" i="37" s="1"/>
  <c r="Q25" i="37" s="1"/>
  <c r="R25" i="37" s="1"/>
  <c r="S25" i="37" s="1"/>
  <c r="T25" i="37" s="1"/>
  <c r="U25" i="37" s="1"/>
  <c r="V25" i="37" s="1"/>
  <c r="W25" i="37" s="1"/>
  <c r="X25" i="37" s="1"/>
  <c r="Y25" i="37" s="1"/>
  <c r="Z25" i="37" s="1"/>
  <c r="AA25" i="37" s="1"/>
  <c r="AB25" i="37" s="1"/>
  <c r="AC25" i="37" s="1"/>
  <c r="Z10" i="9"/>
  <c r="AE10" i="37"/>
  <c r="AD20" i="37"/>
  <c r="AD24" i="37" s="1"/>
  <c r="AO22" i="37"/>
  <c r="X20" i="9"/>
  <c r="X24" i="9" s="1"/>
  <c r="AF22" i="91" l="1"/>
  <c r="AA10" i="9"/>
  <c r="AF10" i="37"/>
  <c r="AE20" i="37"/>
  <c r="AE24" i="37" s="1"/>
  <c r="AD25" i="37"/>
  <c r="AP22" i="37"/>
  <c r="Y20" i="9"/>
  <c r="Y24" i="9" s="1"/>
  <c r="AG22" i="91" l="1"/>
  <c r="AE25" i="37"/>
  <c r="AB10" i="9"/>
  <c r="AC10" i="9" s="1"/>
  <c r="AG10" i="37"/>
  <c r="AF20" i="37"/>
  <c r="AF24" i="37" s="1"/>
  <c r="AQ22" i="37"/>
  <c r="Z20" i="9"/>
  <c r="Z24" i="9" s="1"/>
  <c r="AH22" i="91" l="1"/>
  <c r="AH10" i="37"/>
  <c r="AG20" i="37"/>
  <c r="AG24" i="37" s="1"/>
  <c r="AF25" i="37"/>
  <c r="AR22" i="37"/>
  <c r="AA20" i="9"/>
  <c r="AA24" i="9" s="1"/>
  <c r="AI22" i="91" l="1"/>
  <c r="AD10" i="9"/>
  <c r="AI10" i="37"/>
  <c r="AH20" i="37"/>
  <c r="AH24" i="37" s="1"/>
  <c r="AG25" i="37"/>
  <c r="AS22" i="37"/>
  <c r="AB20" i="9"/>
  <c r="AB24" i="9" s="1"/>
  <c r="AJ22" i="91" l="1"/>
  <c r="D22" i="37"/>
  <c r="AE10" i="9"/>
  <c r="AJ10" i="37"/>
  <c r="AI20" i="37"/>
  <c r="AI24" i="37" s="1"/>
  <c r="AH25" i="37"/>
  <c r="AC20" i="9"/>
  <c r="AC24" i="9" s="1"/>
  <c r="AK22" i="91" l="1"/>
  <c r="AF10" i="9"/>
  <c r="AK10" i="37"/>
  <c r="AI25" i="37"/>
  <c r="AJ20" i="37"/>
  <c r="AJ24" i="37" s="1"/>
  <c r="AD20" i="9"/>
  <c r="AD24" i="9" s="1"/>
  <c r="AL22" i="91" l="1"/>
  <c r="AG10" i="9"/>
  <c r="AL10" i="37"/>
  <c r="AJ25" i="37"/>
  <c r="AK20" i="37"/>
  <c r="AK24" i="37" s="1"/>
  <c r="AE20" i="9"/>
  <c r="AE24" i="9" s="1"/>
  <c r="AM22" i="91" l="1"/>
  <c r="AK25" i="37"/>
  <c r="AH10" i="9"/>
  <c r="AM10" i="37"/>
  <c r="AL20" i="37"/>
  <c r="AL24" i="37" s="1"/>
  <c r="AF20" i="9"/>
  <c r="AF24" i="9" s="1"/>
  <c r="AN22" i="91" l="1"/>
  <c r="AI10" i="9"/>
  <c r="AN10" i="37"/>
  <c r="AM20" i="37"/>
  <c r="AM24" i="37" s="1"/>
  <c r="AL25" i="37"/>
  <c r="AG20" i="9"/>
  <c r="AG24" i="9" s="1"/>
  <c r="AO22" i="91" l="1"/>
  <c r="AJ10" i="9"/>
  <c r="AO10" i="37"/>
  <c r="AN20" i="37"/>
  <c r="AN24" i="37" s="1"/>
  <c r="AM25" i="37"/>
  <c r="AH20" i="9"/>
  <c r="AH24" i="9" s="1"/>
  <c r="AP22" i="91" l="1"/>
  <c r="AK10" i="9"/>
  <c r="AP10" i="37"/>
  <c r="AN25" i="37"/>
  <c r="AO20" i="37"/>
  <c r="AO24" i="37" s="1"/>
  <c r="AI20" i="9"/>
  <c r="AI24" i="9" s="1"/>
  <c r="AQ22" i="91" l="1"/>
  <c r="AO25" i="37"/>
  <c r="AL10" i="9"/>
  <c r="AQ10" i="37"/>
  <c r="AP20" i="37"/>
  <c r="AP24" i="37" s="1"/>
  <c r="AJ20" i="9"/>
  <c r="AJ24" i="9" s="1"/>
  <c r="AR22" i="91" l="1"/>
  <c r="AM10" i="9"/>
  <c r="AR10" i="37"/>
  <c r="AQ20" i="37"/>
  <c r="AQ24" i="37" s="1"/>
  <c r="AK20" i="9"/>
  <c r="AK24" i="9" s="1"/>
  <c r="AS22" i="91" l="1"/>
  <c r="AN10" i="9"/>
  <c r="AS10" i="37"/>
  <c r="AR20" i="37"/>
  <c r="AR24" i="37" s="1"/>
  <c r="AP25" i="37"/>
  <c r="AL20" i="9"/>
  <c r="AL24" i="9" s="1"/>
  <c r="D22" i="91" l="1"/>
  <c r="D10" i="37"/>
  <c r="AO10" i="9"/>
  <c r="AQ25" i="37"/>
  <c r="AR25" i="37" s="1"/>
  <c r="AS20" i="37"/>
  <c r="D20" i="37" s="1"/>
  <c r="AM20" i="9"/>
  <c r="AM24" i="9" s="1"/>
  <c r="AS24" i="37" l="1"/>
  <c r="AP10" i="9"/>
  <c r="AN20" i="9"/>
  <c r="AN24" i="9" s="1"/>
  <c r="D36" i="37" l="1"/>
  <c r="D37" i="37" s="1"/>
  <c r="D38" i="37" s="1"/>
  <c r="D34" i="37"/>
  <c r="D33" i="37"/>
  <c r="D24" i="37"/>
  <c r="AS25" i="37"/>
  <c r="D32" i="37" s="1"/>
  <c r="AQ10" i="9"/>
  <c r="AO20" i="9"/>
  <c r="AO24" i="9" s="1"/>
  <c r="AR10" i="9" l="1"/>
  <c r="AP20" i="9"/>
  <c r="AP24" i="9" s="1"/>
  <c r="AS10" i="9" l="1"/>
  <c r="AQ20" i="9"/>
  <c r="AQ24" i="9" s="1"/>
  <c r="AR20" i="9" l="1"/>
  <c r="AR24" i="9" s="1"/>
  <c r="AS20" i="9" l="1"/>
  <c r="AS24" i="9" l="1"/>
  <c r="F27" i="50" l="1"/>
  <c r="F24" i="50" l="1"/>
  <c r="H27" i="50"/>
  <c r="H24" i="50"/>
  <c r="O27" i="50"/>
  <c r="O24" i="50"/>
  <c r="L24" i="50"/>
  <c r="L27" i="50"/>
  <c r="M24" i="50"/>
  <c r="M27" i="50"/>
  <c r="K24" i="50"/>
  <c r="K27" i="50"/>
  <c r="G24" i="50"/>
  <c r="G27" i="50"/>
  <c r="N27" i="50"/>
  <c r="N24" i="50"/>
  <c r="J24" i="50"/>
  <c r="J27" i="50"/>
  <c r="I24" i="50"/>
  <c r="I27" i="50"/>
  <c r="P27" i="50" l="1"/>
  <c r="Q27" i="50" l="1"/>
  <c r="Q24" i="50"/>
  <c r="R24" i="50" l="1"/>
  <c r="R27" i="50"/>
  <c r="S27" i="50" l="1"/>
  <c r="S24" i="50"/>
  <c r="T27" i="50"/>
  <c r="U27" i="50" s="1"/>
  <c r="V27" i="50" s="1"/>
  <c r="W27" i="50" s="1"/>
  <c r="X27" i="50" s="1"/>
  <c r="Y27" i="50" s="1"/>
  <c r="Z27" i="50" s="1"/>
  <c r="AA27" i="50" s="1"/>
  <c r="AB27" i="50" s="1"/>
  <c r="AC27" i="50" s="1"/>
  <c r="AD27" i="50" s="1"/>
  <c r="AE27" i="50" s="1"/>
  <c r="AF27" i="50" s="1"/>
  <c r="AG27" i="50" s="1"/>
  <c r="AH27" i="50" s="1"/>
  <c r="AI27" i="50" s="1"/>
  <c r="AJ27" i="50" s="1"/>
  <c r="AK27" i="50" s="1"/>
  <c r="AL27" i="50" s="1"/>
  <c r="AM27" i="50" s="1"/>
  <c r="AN27" i="50" s="1"/>
  <c r="AO27" i="50" s="1"/>
  <c r="AP27" i="50" s="1"/>
  <c r="AQ27" i="50" s="1"/>
  <c r="AR27" i="50" s="1"/>
  <c r="AS27" i="50" s="1"/>
  <c r="E16" i="50" l="1"/>
  <c r="E24" i="50" s="1"/>
  <c r="F25" i="50" s="1"/>
  <c r="T24" i="50"/>
  <c r="U22" i="50"/>
  <c r="D16" i="50" l="1"/>
  <c r="V22" i="50"/>
  <c r="U24" i="50"/>
  <c r="W22" i="50" l="1"/>
  <c r="V24" i="50"/>
  <c r="G25" i="50" l="1"/>
  <c r="X22" i="50"/>
  <c r="W24" i="50"/>
  <c r="H25" i="50" l="1"/>
  <c r="I25" i="50" s="1"/>
  <c r="J25" i="50" s="1"/>
  <c r="K25" i="50" s="1"/>
  <c r="L25" i="50" s="1"/>
  <c r="M25" i="50" s="1"/>
  <c r="N25" i="50" s="1"/>
  <c r="O25" i="50" s="1"/>
  <c r="P25" i="50" s="1"/>
  <c r="Q25" i="50" s="1"/>
  <c r="R25" i="50" s="1"/>
  <c r="S25" i="50" s="1"/>
  <c r="T25" i="50" s="1"/>
  <c r="U25" i="50" s="1"/>
  <c r="V25" i="50" s="1"/>
  <c r="W25" i="50" s="1"/>
  <c r="Y22" i="50"/>
  <c r="X24" i="50"/>
  <c r="X25" i="50" l="1"/>
  <c r="Z22" i="50"/>
  <c r="Y24" i="50"/>
  <c r="Y25" i="50" l="1"/>
  <c r="Z24" i="50"/>
  <c r="AA22" i="50"/>
  <c r="Z25" i="50" l="1"/>
  <c r="AB22" i="50"/>
  <c r="AA24" i="50"/>
  <c r="AA25" i="50" l="1"/>
  <c r="AB24" i="50"/>
  <c r="AC22" i="50"/>
  <c r="AC24" i="50" s="1"/>
  <c r="AB25" i="50" l="1"/>
  <c r="AD22" i="50"/>
  <c r="AC25" i="50" l="1"/>
  <c r="AE22" i="50"/>
  <c r="AD24" i="50"/>
  <c r="AD25" i="50" l="1"/>
  <c r="AF22" i="50"/>
  <c r="AE24" i="50"/>
  <c r="AE25" i="50" l="1"/>
  <c r="AF24" i="50"/>
  <c r="AG22" i="50"/>
  <c r="AG24" i="50" s="1"/>
  <c r="AF25" i="50" l="1"/>
  <c r="AH22" i="50"/>
  <c r="AG25" i="50" l="1"/>
  <c r="AI22" i="50"/>
  <c r="AH24" i="50"/>
  <c r="AH25" i="50" l="1"/>
  <c r="AJ22" i="50"/>
  <c r="AI24" i="50"/>
  <c r="AI25" i="50" l="1"/>
  <c r="AK22" i="50"/>
  <c r="AJ24" i="50"/>
  <c r="AJ25" i="50" l="1"/>
  <c r="AL22" i="50"/>
  <c r="AL24" i="50" s="1"/>
  <c r="AK24" i="50"/>
  <c r="AK25" i="50" l="1"/>
  <c r="AM22" i="50"/>
  <c r="AL25" i="50" l="1"/>
  <c r="AN22" i="50"/>
  <c r="AM24" i="50"/>
  <c r="AM25" i="50" l="1"/>
  <c r="AO22" i="50"/>
  <c r="AN24" i="50"/>
  <c r="AN25" i="50" l="1"/>
  <c r="AP22" i="50"/>
  <c r="AO24" i="50"/>
  <c r="AO25" i="50" l="1"/>
  <c r="AQ22" i="50"/>
  <c r="AP24" i="50"/>
  <c r="AP25" i="50" l="1"/>
  <c r="AR22" i="50"/>
  <c r="AQ24" i="50"/>
  <c r="AQ25" i="50" l="1"/>
  <c r="AS22" i="50"/>
  <c r="AS24" i="50" s="1"/>
  <c r="AR24" i="50"/>
  <c r="D34" i="50" l="1"/>
  <c r="D36" i="50"/>
  <c r="D37" i="50" s="1"/>
  <c r="D38" i="50" s="1"/>
  <c r="D33" i="50"/>
  <c r="D22" i="50"/>
  <c r="AR25" i="50"/>
  <c r="AS25" i="50" s="1"/>
  <c r="D32" i="50" s="1"/>
  <c r="D24" i="50" l="1"/>
  <c r="D10" i="9" l="1"/>
  <c r="F20" i="9"/>
  <c r="D20" i="9" s="1"/>
  <c r="F26" i="9"/>
  <c r="F24" i="9" l="1"/>
  <c r="D34" i="9" s="1"/>
  <c r="D36" i="9" l="1"/>
  <c r="D33" i="9"/>
  <c r="D24" i="9"/>
  <c r="F25" i="9"/>
  <c r="D37" i="9" l="1"/>
  <c r="D38" i="9" s="1"/>
  <c r="G25" i="9"/>
  <c r="H25" i="9" s="1"/>
  <c r="I25" i="9" s="1"/>
  <c r="J25" i="9" s="1"/>
  <c r="K25" i="9" s="1"/>
  <c r="L25" i="9" s="1"/>
  <c r="M25" i="9" s="1"/>
  <c r="N25" i="9" s="1"/>
  <c r="O25" i="9" s="1"/>
  <c r="P25" i="9" s="1"/>
  <c r="Q25" i="9" s="1"/>
  <c r="R25" i="9" s="1"/>
  <c r="S25" i="9" s="1"/>
  <c r="T25" i="9" s="1"/>
  <c r="U25" i="9" s="1"/>
  <c r="V25" i="9" s="1"/>
  <c r="W25" i="9" s="1"/>
  <c r="X25" i="9" s="1"/>
  <c r="Y25" i="9" s="1"/>
  <c r="Z25" i="9" s="1"/>
  <c r="AA25" i="9" s="1"/>
  <c r="AB25" i="9" s="1"/>
  <c r="AC25" i="9" s="1"/>
  <c r="AD25" i="9" s="1"/>
  <c r="AE25" i="9" s="1"/>
  <c r="AF25" i="9" s="1"/>
  <c r="AG25" i="9" s="1"/>
  <c r="AH25" i="9" s="1"/>
  <c r="AI25" i="9" s="1"/>
  <c r="AJ25" i="9" s="1"/>
  <c r="AK25" i="9" s="1"/>
  <c r="AL25" i="9" s="1"/>
  <c r="AM25" i="9" s="1"/>
  <c r="AN25" i="9" s="1"/>
  <c r="AO25" i="9" s="1"/>
  <c r="AP25" i="9" s="1"/>
  <c r="AQ25" i="9" s="1"/>
  <c r="AR25" i="9" s="1"/>
  <c r="AS25" i="9" s="1"/>
  <c r="D32" i="9" l="1"/>
  <c r="P23" i="2"/>
  <c r="E23" i="2" s="1" a="1"/>
  <c r="E23" i="2" s="1"/>
  <c r="E23" i="3" s="1"/>
  <c r="W124" i="88" s="1"/>
  <c r="W123" i="88" s="1"/>
  <c r="N122" i="88" l="1"/>
  <c r="N17" i="88" s="1"/>
  <c r="N21" i="88" s="1"/>
  <c r="P19" i="95" s="1"/>
  <c r="P23" i="95" s="1"/>
  <c r="M122" i="88"/>
  <c r="M17" i="88" s="1"/>
  <c r="M21" i="88" s="1"/>
  <c r="O19" i="95" s="1"/>
  <c r="O23" i="95" s="1"/>
  <c r="H122" i="88"/>
  <c r="H17" i="88" s="1"/>
  <c r="H21" i="88" s="1"/>
  <c r="J19" i="95" s="1"/>
  <c r="J23" i="95" s="1"/>
  <c r="G122" i="88"/>
  <c r="G17" i="88" s="1"/>
  <c r="G21" i="88" s="1"/>
  <c r="I19" i="95" s="1"/>
  <c r="I23" i="95" s="1"/>
  <c r="F122" i="88"/>
  <c r="F17" i="88" s="1"/>
  <c r="F21" i="88" s="1"/>
  <c r="H19" i="95" s="1"/>
  <c r="H23" i="95" s="1"/>
  <c r="I122" i="88"/>
  <c r="I17" i="88" s="1"/>
  <c r="I21" i="88" s="1"/>
  <c r="K19" i="95" s="1"/>
  <c r="K23" i="95" s="1"/>
  <c r="E122" i="88"/>
  <c r="E17" i="88" s="1"/>
  <c r="E21" i="88" s="1"/>
  <c r="G19" i="95" s="1"/>
  <c r="G23" i="95" s="1"/>
  <c r="L122" i="88"/>
  <c r="L17" i="88" s="1"/>
  <c r="L21" i="88" s="1"/>
  <c r="N19" i="95" s="1"/>
  <c r="N23" i="95" s="1"/>
  <c r="J122" i="88"/>
  <c r="J17" i="88" s="1"/>
  <c r="J21" i="88" s="1"/>
  <c r="L19" i="95" s="1"/>
  <c r="L23" i="95" s="1"/>
  <c r="O122" i="88"/>
  <c r="O17" i="88" s="1"/>
  <c r="D122" i="88"/>
  <c r="D17" i="88" s="1"/>
  <c r="D21" i="88" s="1"/>
  <c r="F19" i="95" s="1"/>
  <c r="K122" i="88"/>
  <c r="K17" i="88" s="1"/>
  <c r="K21" i="88" s="1"/>
  <c r="M19" i="95" s="1"/>
  <c r="M23" i="95" s="1"/>
  <c r="D114" i="85"/>
  <c r="P15" i="85" s="1"/>
  <c r="W113" i="87"/>
  <c r="W112" i="87" s="1"/>
  <c r="W113" i="83"/>
  <c r="W112" i="83" s="1"/>
  <c r="G111" i="83" s="1"/>
  <c r="G15" i="83" s="1"/>
  <c r="G19" i="83" s="1"/>
  <c r="I20" i="90" s="1"/>
  <c r="I24" i="90" s="1"/>
  <c r="D103" i="84"/>
  <c r="W113" i="86"/>
  <c r="W112" i="86" s="1"/>
  <c r="H111" i="86" s="1"/>
  <c r="H15" i="86" s="1"/>
  <c r="H19" i="86" s="1"/>
  <c r="J19" i="93" s="1"/>
  <c r="J23" i="93" s="1"/>
  <c r="U120" i="82"/>
  <c r="U119" i="82" s="1"/>
  <c r="W112" i="62"/>
  <c r="H111" i="62" s="1"/>
  <c r="H15" i="62" s="1"/>
  <c r="H19" i="62" s="1"/>
  <c r="J19" i="63" s="1"/>
  <c r="J23" i="63" s="1"/>
  <c r="G15" i="85" l="1"/>
  <c r="J15" i="85"/>
  <c r="M15" i="85"/>
  <c r="I15" i="85"/>
  <c r="K15" i="85"/>
  <c r="L15" i="85"/>
  <c r="H15" i="85"/>
  <c r="O15" i="85"/>
  <c r="R15" i="85"/>
  <c r="R16" i="85" s="1"/>
  <c r="Q16" i="85" s="1"/>
  <c r="N15" i="85"/>
  <c r="Q15" i="85"/>
  <c r="F23" i="95"/>
  <c r="O21" i="88"/>
  <c r="Q19" i="95" s="1"/>
  <c r="Q23" i="95" s="1"/>
  <c r="P17" i="88"/>
  <c r="G111" i="87"/>
  <c r="G15" i="87" s="1"/>
  <c r="G19" i="87" s="1"/>
  <c r="I19" i="94" s="1"/>
  <c r="I23" i="94" s="1"/>
  <c r="H111" i="87"/>
  <c r="H15" i="87" s="1"/>
  <c r="H19" i="87" s="1"/>
  <c r="J19" i="94" s="1"/>
  <c r="J23" i="94" s="1"/>
  <c r="M111" i="87"/>
  <c r="M15" i="87" s="1"/>
  <c r="M19" i="87" s="1"/>
  <c r="O19" i="94" s="1"/>
  <c r="O23" i="94" s="1"/>
  <c r="O111" i="87"/>
  <c r="O15" i="87" s="1"/>
  <c r="K111" i="87"/>
  <c r="K15" i="87" s="1"/>
  <c r="K19" i="87" s="1"/>
  <c r="M19" i="94" s="1"/>
  <c r="M23" i="94" s="1"/>
  <c r="F111" i="87"/>
  <c r="F15" i="87" s="1"/>
  <c r="F19" i="87" s="1"/>
  <c r="H19" i="94" s="1"/>
  <c r="H23" i="94" s="1"/>
  <c r="D111" i="87"/>
  <c r="D15" i="87" s="1"/>
  <c r="D19" i="87" s="1"/>
  <c r="F19" i="94" s="1"/>
  <c r="I111" i="87"/>
  <c r="I15" i="87" s="1"/>
  <c r="I19" i="87" s="1"/>
  <c r="K19" i="94" s="1"/>
  <c r="K23" i="94" s="1"/>
  <c r="N111" i="87"/>
  <c r="N15" i="87" s="1"/>
  <c r="N19" i="87" s="1"/>
  <c r="P19" i="94" s="1"/>
  <c r="P23" i="94" s="1"/>
  <c r="E111" i="87"/>
  <c r="E15" i="87" s="1"/>
  <c r="E19" i="87" s="1"/>
  <c r="G19" i="94" s="1"/>
  <c r="G23" i="94" s="1"/>
  <c r="L111" i="87"/>
  <c r="L15" i="87" s="1"/>
  <c r="L19" i="87" s="1"/>
  <c r="N19" i="94" s="1"/>
  <c r="N23" i="94" s="1"/>
  <c r="J111" i="87"/>
  <c r="J15" i="87" s="1"/>
  <c r="J19" i="87" s="1"/>
  <c r="L19" i="94" s="1"/>
  <c r="L23" i="94" s="1"/>
  <c r="E111" i="83"/>
  <c r="E15" i="83" s="1"/>
  <c r="E19" i="83" s="1"/>
  <c r="G20" i="90" s="1"/>
  <c r="G24" i="90" s="1"/>
  <c r="H111" i="83"/>
  <c r="H15" i="83" s="1"/>
  <c r="H19" i="83" s="1"/>
  <c r="J20" i="90" s="1"/>
  <c r="J24" i="90" s="1"/>
  <c r="F111" i="83"/>
  <c r="F15" i="83" s="1"/>
  <c r="F19" i="83" s="1"/>
  <c r="H20" i="90" s="1"/>
  <c r="H24" i="90" s="1"/>
  <c r="D111" i="83"/>
  <c r="D15" i="83" s="1"/>
  <c r="D19" i="83" s="1"/>
  <c r="F20" i="90" s="1"/>
  <c r="F24" i="90" s="1"/>
  <c r="I111" i="83"/>
  <c r="I15" i="83" s="1"/>
  <c r="I19" i="83" s="1"/>
  <c r="K20" i="90" s="1"/>
  <c r="K24" i="90" s="1"/>
  <c r="J111" i="83"/>
  <c r="J15" i="83" s="1"/>
  <c r="J19" i="83" s="1"/>
  <c r="L20" i="90" s="1"/>
  <c r="L24" i="90" s="1"/>
  <c r="L111" i="83"/>
  <c r="L15" i="83" s="1"/>
  <c r="L19" i="83" s="1"/>
  <c r="N20" i="90" s="1"/>
  <c r="N24" i="90" s="1"/>
  <c r="K111" i="83"/>
  <c r="K15" i="83" s="1"/>
  <c r="K19" i="83" s="1"/>
  <c r="M20" i="90" s="1"/>
  <c r="M24" i="90" s="1"/>
  <c r="O111" i="83"/>
  <c r="O15" i="83" s="1"/>
  <c r="P15" i="83" s="1"/>
  <c r="N111" i="83"/>
  <c r="N15" i="83" s="1"/>
  <c r="N19" i="83" s="1"/>
  <c r="P20" i="90" s="1"/>
  <c r="P24" i="90" s="1"/>
  <c r="M111" i="83"/>
  <c r="M15" i="83" s="1"/>
  <c r="M19" i="83" s="1"/>
  <c r="O20" i="90" s="1"/>
  <c r="O24" i="90" s="1"/>
  <c r="K15" i="84"/>
  <c r="H15" i="84"/>
  <c r="L15" i="84"/>
  <c r="P15" i="84"/>
  <c r="R15" i="84"/>
  <c r="R16" i="84" s="1"/>
  <c r="Q15" i="84"/>
  <c r="F15" i="84"/>
  <c r="I15" i="84"/>
  <c r="G15" i="84"/>
  <c r="N15" i="84"/>
  <c r="M15" i="84"/>
  <c r="O15" i="84"/>
  <c r="J15" i="84"/>
  <c r="G111" i="86"/>
  <c r="G15" i="86" s="1"/>
  <c r="G19" i="86" s="1"/>
  <c r="I19" i="93" s="1"/>
  <c r="I23" i="93" s="1"/>
  <c r="D111" i="86"/>
  <c r="D15" i="86" s="1"/>
  <c r="D19" i="86" s="1"/>
  <c r="F19" i="93" s="1"/>
  <c r="F23" i="93" s="1"/>
  <c r="E111" i="86"/>
  <c r="E15" i="86" s="1"/>
  <c r="E19" i="86" s="1"/>
  <c r="G19" i="93" s="1"/>
  <c r="G23" i="93" s="1"/>
  <c r="I111" i="86"/>
  <c r="I15" i="86" s="1"/>
  <c r="I19" i="86" s="1"/>
  <c r="K19" i="93" s="1"/>
  <c r="K23" i="93" s="1"/>
  <c r="L111" i="86"/>
  <c r="L15" i="86" s="1"/>
  <c r="L19" i="86" s="1"/>
  <c r="N19" i="93" s="1"/>
  <c r="N23" i="93" s="1"/>
  <c r="N111" i="86"/>
  <c r="N15" i="86" s="1"/>
  <c r="N19" i="86" s="1"/>
  <c r="P19" i="93" s="1"/>
  <c r="P23" i="93" s="1"/>
  <c r="K111" i="86"/>
  <c r="K15" i="86" s="1"/>
  <c r="K19" i="86" s="1"/>
  <c r="M19" i="93" s="1"/>
  <c r="M23" i="93" s="1"/>
  <c r="M111" i="86"/>
  <c r="M15" i="86" s="1"/>
  <c r="M19" i="86" s="1"/>
  <c r="O19" i="93" s="1"/>
  <c r="O23" i="93" s="1"/>
  <c r="J111" i="86"/>
  <c r="J15" i="86" s="1"/>
  <c r="J19" i="86" s="1"/>
  <c r="L19" i="93" s="1"/>
  <c r="L23" i="93" s="1"/>
  <c r="O111" i="86"/>
  <c r="O15" i="86" s="1"/>
  <c r="P15" i="86" s="1"/>
  <c r="F111" i="86"/>
  <c r="F15" i="86" s="1"/>
  <c r="F19" i="86" s="1"/>
  <c r="H19" i="93" s="1"/>
  <c r="H23" i="93" s="1"/>
  <c r="G118" i="82"/>
  <c r="G15" i="82" s="1"/>
  <c r="G19" i="82" s="1"/>
  <c r="I20" i="89" s="1"/>
  <c r="I24" i="89" s="1"/>
  <c r="H118" i="82"/>
  <c r="H15" i="82" s="1"/>
  <c r="H19" i="82" s="1"/>
  <c r="J20" i="89" s="1"/>
  <c r="J24" i="89" s="1"/>
  <c r="D118" i="82"/>
  <c r="D15" i="82" s="1"/>
  <c r="D19" i="82" s="1"/>
  <c r="F20" i="89" s="1"/>
  <c r="F118" i="82"/>
  <c r="F15" i="82" s="1"/>
  <c r="F19" i="82" s="1"/>
  <c r="H20" i="89" s="1"/>
  <c r="I118" i="82"/>
  <c r="I15" i="82" s="1"/>
  <c r="I19" i="82" s="1"/>
  <c r="K20" i="89" s="1"/>
  <c r="K24" i="89" s="1"/>
  <c r="J118" i="82"/>
  <c r="J15" i="82" s="1"/>
  <c r="J19" i="82" s="1"/>
  <c r="L20" i="89" s="1"/>
  <c r="L24" i="89" s="1"/>
  <c r="M118" i="82"/>
  <c r="M15" i="82" s="1"/>
  <c r="K118" i="82"/>
  <c r="K15" i="82" s="1"/>
  <c r="K19" i="82" s="1"/>
  <c r="M20" i="89" s="1"/>
  <c r="M24" i="89" s="1"/>
  <c r="E118" i="82"/>
  <c r="E15" i="82" s="1"/>
  <c r="E19" i="82" s="1"/>
  <c r="G20" i="89" s="1"/>
  <c r="G24" i="89" s="1"/>
  <c r="L118" i="82"/>
  <c r="L15" i="82" s="1"/>
  <c r="L19" i="82" s="1"/>
  <c r="N20" i="89" s="1"/>
  <c r="N24" i="89" s="1"/>
  <c r="J111" i="62"/>
  <c r="J15" i="62" s="1"/>
  <c r="J19" i="62" s="1"/>
  <c r="L19" i="63" s="1"/>
  <c r="L23" i="63" s="1"/>
  <c r="K111" i="62"/>
  <c r="K15" i="62" s="1"/>
  <c r="K19" i="62" s="1"/>
  <c r="M19" i="63" s="1"/>
  <c r="M23" i="63" s="1"/>
  <c r="E111" i="62"/>
  <c r="E15" i="62" s="1"/>
  <c r="E19" i="62" s="1"/>
  <c r="G19" i="63" s="1"/>
  <c r="G23" i="63" s="1"/>
  <c r="F111" i="62"/>
  <c r="F15" i="62" s="1"/>
  <c r="F19" i="62" s="1"/>
  <c r="H19" i="63" s="1"/>
  <c r="H23" i="63" s="1"/>
  <c r="L111" i="62"/>
  <c r="L15" i="62" s="1"/>
  <c r="L19" i="62" s="1"/>
  <c r="N19" i="63" s="1"/>
  <c r="N23" i="63" s="1"/>
  <c r="I111" i="62"/>
  <c r="I15" i="62" s="1"/>
  <c r="I19" i="62" s="1"/>
  <c r="K19" i="63" s="1"/>
  <c r="K23" i="63" s="1"/>
  <c r="O111" i="62"/>
  <c r="O15" i="62" s="1"/>
  <c r="O19" i="62" s="1"/>
  <c r="Q19" i="63" s="1"/>
  <c r="Q23" i="63" s="1"/>
  <c r="M111" i="62"/>
  <c r="M15" i="62" s="1"/>
  <c r="M19" i="62" s="1"/>
  <c r="O19" i="63" s="1"/>
  <c r="O23" i="63" s="1"/>
  <c r="N111" i="62"/>
  <c r="N15" i="62" s="1"/>
  <c r="N19" i="62" s="1"/>
  <c r="P19" i="63" s="1"/>
  <c r="P23" i="63" s="1"/>
  <c r="G111" i="62"/>
  <c r="G15" i="62" s="1"/>
  <c r="G19" i="62" s="1"/>
  <c r="I19" i="63" s="1"/>
  <c r="I23" i="63" s="1"/>
  <c r="D111" i="62"/>
  <c r="D15" i="62" s="1"/>
  <c r="D19" i="62" s="1"/>
  <c r="F19" i="63" s="1"/>
  <c r="F23" i="63" s="1"/>
  <c r="P15" i="62"/>
  <c r="R20" i="85" l="1"/>
  <c r="T20" i="92" s="1"/>
  <c r="U20" i="92" s="1"/>
  <c r="O19" i="86"/>
  <c r="Q19" i="93" s="1"/>
  <c r="Q23" i="93" s="1"/>
  <c r="O19" i="83"/>
  <c r="Q20" i="90" s="1"/>
  <c r="Q24" i="90" s="1"/>
  <c r="F24" i="95"/>
  <c r="Q17" i="88"/>
  <c r="P21" i="88"/>
  <c r="R19" i="95" s="1"/>
  <c r="O19" i="87"/>
  <c r="Q19" i="94" s="1"/>
  <c r="Q23" i="94" s="1"/>
  <c r="P15" i="87"/>
  <c r="F23" i="94"/>
  <c r="Q20" i="85"/>
  <c r="S20" i="92" s="1"/>
  <c r="S24" i="92" s="1"/>
  <c r="P16" i="85"/>
  <c r="T24" i="92"/>
  <c r="Q16" i="84"/>
  <c r="R20" i="84"/>
  <c r="T20" i="91" s="1"/>
  <c r="F25" i="90"/>
  <c r="G25" i="90" s="1"/>
  <c r="H25" i="90" s="1"/>
  <c r="I25" i="90" s="1"/>
  <c r="J25" i="90" s="1"/>
  <c r="K25" i="90" s="1"/>
  <c r="L25" i="90" s="1"/>
  <c r="M25" i="90" s="1"/>
  <c r="N25" i="90" s="1"/>
  <c r="O25" i="90" s="1"/>
  <c r="P25" i="90" s="1"/>
  <c r="P19" i="83"/>
  <c r="R20" i="90" s="1"/>
  <c r="R24" i="90" s="1"/>
  <c r="Q15" i="83"/>
  <c r="N15" i="82"/>
  <c r="M19" i="82"/>
  <c r="O20" i="89" s="1"/>
  <c r="O24" i="89" s="1"/>
  <c r="F24" i="89"/>
  <c r="F24" i="93"/>
  <c r="P19" i="86"/>
  <c r="R19" i="93" s="1"/>
  <c r="R23" i="93" s="1"/>
  <c r="Q15" i="86"/>
  <c r="F24" i="63"/>
  <c r="P19" i="62"/>
  <c r="R19" i="63" s="1"/>
  <c r="R23" i="63" s="1"/>
  <c r="Q15" i="62"/>
  <c r="F25" i="89" l="1"/>
  <c r="G25" i="89" s="1"/>
  <c r="G24" i="95"/>
  <c r="H24" i="95" s="1"/>
  <c r="I24" i="95" s="1"/>
  <c r="J24" i="95" s="1"/>
  <c r="K24" i="95" s="1"/>
  <c r="L24" i="95" s="1"/>
  <c r="M24" i="95" s="1"/>
  <c r="N24" i="95" s="1"/>
  <c r="O24" i="95" s="1"/>
  <c r="P24" i="95" s="1"/>
  <c r="Q24" i="95" s="1"/>
  <c r="G24" i="93"/>
  <c r="H24" i="93" s="1"/>
  <c r="I24" i="93" s="1"/>
  <c r="J24" i="93" s="1"/>
  <c r="K24" i="93" s="1"/>
  <c r="L24" i="93" s="1"/>
  <c r="M24" i="93" s="1"/>
  <c r="N24" i="93" s="1"/>
  <c r="O24" i="93" s="1"/>
  <c r="P24" i="93" s="1"/>
  <c r="Q24" i="93" s="1"/>
  <c r="R24" i="93" s="1"/>
  <c r="G24" i="63"/>
  <c r="H24" i="63" s="1"/>
  <c r="I24" i="63" s="1"/>
  <c r="J24" i="63" s="1"/>
  <c r="K24" i="63" s="1"/>
  <c r="L24" i="63" s="1"/>
  <c r="M24" i="63" s="1"/>
  <c r="N24" i="63" s="1"/>
  <c r="O24" i="63" s="1"/>
  <c r="P24" i="63" s="1"/>
  <c r="Q24" i="63" s="1"/>
  <c r="Q25" i="90"/>
  <c r="R25" i="90" s="1"/>
  <c r="R23" i="95"/>
  <c r="Q21" i="88"/>
  <c r="S19" i="95" s="1"/>
  <c r="S23" i="95" s="1"/>
  <c r="R17" i="88"/>
  <c r="R21" i="88" s="1"/>
  <c r="T19" i="95" s="1"/>
  <c r="F24" i="94"/>
  <c r="P19" i="87"/>
  <c r="R19" i="94" s="1"/>
  <c r="Q15" i="87"/>
  <c r="V20" i="92"/>
  <c r="U24" i="92"/>
  <c r="P20" i="85"/>
  <c r="R20" i="92" s="1"/>
  <c r="R24" i="92" s="1"/>
  <c r="O16" i="85"/>
  <c r="U20" i="91"/>
  <c r="T24" i="91"/>
  <c r="P16" i="84"/>
  <c r="Q20" i="84"/>
  <c r="S20" i="91" s="1"/>
  <c r="S24" i="91" s="1"/>
  <c r="R15" i="83"/>
  <c r="R19" i="83" s="1"/>
  <c r="T20" i="90" s="1"/>
  <c r="Q19" i="83"/>
  <c r="S20" i="90" s="1"/>
  <c r="S24" i="90" s="1"/>
  <c r="O15" i="82"/>
  <c r="N19" i="82"/>
  <c r="P20" i="89" s="1"/>
  <c r="R15" i="86"/>
  <c r="R19" i="86" s="1"/>
  <c r="T19" i="93" s="1"/>
  <c r="Q19" i="86"/>
  <c r="S19" i="93" s="1"/>
  <c r="S23" i="93" s="1"/>
  <c r="Q19" i="62"/>
  <c r="S19" i="63" s="1"/>
  <c r="S23" i="63" s="1"/>
  <c r="R15" i="62"/>
  <c r="R24" i="95" l="1"/>
  <c r="G24" i="94"/>
  <c r="H24" i="94" s="1"/>
  <c r="I24" i="94" s="1"/>
  <c r="J24" i="94" s="1"/>
  <c r="K24" i="94" s="1"/>
  <c r="L24" i="94" s="1"/>
  <c r="M24" i="94" s="1"/>
  <c r="N24" i="94" s="1"/>
  <c r="O24" i="94" s="1"/>
  <c r="P24" i="94" s="1"/>
  <c r="Q24" i="94" s="1"/>
  <c r="T23" i="95"/>
  <c r="U19" i="95"/>
  <c r="S24" i="95"/>
  <c r="Q19" i="87"/>
  <c r="S19" i="94" s="1"/>
  <c r="S23" i="94" s="1"/>
  <c r="R15" i="87"/>
  <c r="R19" i="87" s="1"/>
  <c r="T19" i="94" s="1"/>
  <c r="R23" i="94"/>
  <c r="O20" i="85"/>
  <c r="Q20" i="92" s="1"/>
  <c r="Q24" i="92" s="1"/>
  <c r="N16" i="85"/>
  <c r="W20" i="92"/>
  <c r="V24" i="92"/>
  <c r="O16" i="84"/>
  <c r="P20" i="84"/>
  <c r="R20" i="91" s="1"/>
  <c r="R24" i="91" s="1"/>
  <c r="V20" i="91"/>
  <c r="U24" i="91"/>
  <c r="S25" i="90"/>
  <c r="U20" i="90"/>
  <c r="T24" i="90"/>
  <c r="P24" i="89"/>
  <c r="O19" i="82"/>
  <c r="Q20" i="89" s="1"/>
  <c r="Q24" i="89" s="1"/>
  <c r="P15" i="82"/>
  <c r="S24" i="93"/>
  <c r="T23" i="93"/>
  <c r="U19" i="93"/>
  <c r="R24" i="63"/>
  <c r="R19" i="62"/>
  <c r="T19" i="63" s="1"/>
  <c r="T23" i="63" s="1"/>
  <c r="S24" i="63" l="1"/>
  <c r="T24" i="95"/>
  <c r="U23" i="95"/>
  <c r="V19" i="95"/>
  <c r="T23" i="94"/>
  <c r="U19" i="94"/>
  <c r="R24" i="94"/>
  <c r="X20" i="92"/>
  <c r="W24" i="92"/>
  <c r="M16" i="85"/>
  <c r="N20" i="85"/>
  <c r="P20" i="92" s="1"/>
  <c r="P24" i="92" s="1"/>
  <c r="W20" i="91"/>
  <c r="V24" i="91"/>
  <c r="O20" i="84"/>
  <c r="Q20" i="91" s="1"/>
  <c r="Q24" i="91" s="1"/>
  <c r="N16" i="84"/>
  <c r="V20" i="90"/>
  <c r="U24" i="90"/>
  <c r="T25" i="90"/>
  <c r="Q15" i="82"/>
  <c r="P19" i="82"/>
  <c r="R20" i="89" s="1"/>
  <c r="R24" i="89" s="1"/>
  <c r="T24" i="93"/>
  <c r="U23" i="93"/>
  <c r="V19" i="93"/>
  <c r="U19" i="63"/>
  <c r="U23" i="63" s="1"/>
  <c r="S24" i="94" l="1"/>
  <c r="T24" i="94" s="1"/>
  <c r="V23" i="95"/>
  <c r="W19" i="95"/>
  <c r="U24" i="95"/>
  <c r="U25" i="90"/>
  <c r="U23" i="94"/>
  <c r="V19" i="94"/>
  <c r="M20" i="85"/>
  <c r="O20" i="92" s="1"/>
  <c r="O24" i="92" s="1"/>
  <c r="L16" i="85"/>
  <c r="Y20" i="92"/>
  <c r="X24" i="92"/>
  <c r="N20" i="84"/>
  <c r="P20" i="91" s="1"/>
  <c r="P24" i="91" s="1"/>
  <c r="M16" i="84"/>
  <c r="X20" i="91"/>
  <c r="W24" i="91"/>
  <c r="V24" i="90"/>
  <c r="W20" i="90"/>
  <c r="Q19" i="82"/>
  <c r="S20" i="89" s="1"/>
  <c r="R15" i="82"/>
  <c r="R19" i="82" s="1"/>
  <c r="T20" i="89" s="1"/>
  <c r="V23" i="93"/>
  <c r="W19" i="93"/>
  <c r="U24" i="93"/>
  <c r="V19" i="63"/>
  <c r="T24" i="63"/>
  <c r="U24" i="63" l="1"/>
  <c r="V24" i="95"/>
  <c r="W23" i="95"/>
  <c r="X19" i="95"/>
  <c r="U24" i="94"/>
  <c r="V23" i="94"/>
  <c r="W19" i="94"/>
  <c r="Z20" i="92"/>
  <c r="Y24" i="92"/>
  <c r="L20" i="85"/>
  <c r="N20" i="92" s="1"/>
  <c r="N24" i="92" s="1"/>
  <c r="K16" i="85"/>
  <c r="Y20" i="91"/>
  <c r="X24" i="91"/>
  <c r="M20" i="84"/>
  <c r="O20" i="91" s="1"/>
  <c r="O24" i="91" s="1"/>
  <c r="L16" i="84"/>
  <c r="W24" i="90"/>
  <c r="X20" i="90"/>
  <c r="V25" i="90"/>
  <c r="U20" i="89"/>
  <c r="T24" i="89"/>
  <c r="S24" i="89"/>
  <c r="V24" i="93"/>
  <c r="W23" i="93"/>
  <c r="X19" i="93"/>
  <c r="W19" i="63"/>
  <c r="W23" i="63" s="1"/>
  <c r="V23" i="63"/>
  <c r="V24" i="63" s="1"/>
  <c r="X23" i="95" l="1"/>
  <c r="Y19" i="95"/>
  <c r="W24" i="95"/>
  <c r="V24" i="94"/>
  <c r="W25" i="90"/>
  <c r="W23" i="94"/>
  <c r="X19" i="94"/>
  <c r="K20" i="85"/>
  <c r="M20" i="92" s="1"/>
  <c r="M24" i="92" s="1"/>
  <c r="J16" i="85"/>
  <c r="AA20" i="92"/>
  <c r="Z24" i="92"/>
  <c r="K16" i="84"/>
  <c r="L20" i="84"/>
  <c r="N20" i="91" s="1"/>
  <c r="N24" i="91" s="1"/>
  <c r="Z20" i="91"/>
  <c r="Y24" i="91"/>
  <c r="Y20" i="90"/>
  <c r="X24" i="90"/>
  <c r="V20" i="89"/>
  <c r="U24" i="89"/>
  <c r="X23" i="93"/>
  <c r="Y19" i="93"/>
  <c r="W24" i="93"/>
  <c r="X19" i="63"/>
  <c r="X23" i="63" s="1"/>
  <c r="W24" i="63"/>
  <c r="X25" i="90" l="1"/>
  <c r="X24" i="95"/>
  <c r="Y23" i="95"/>
  <c r="Z19" i="95"/>
  <c r="W24" i="94"/>
  <c r="X23" i="94"/>
  <c r="Y19" i="94"/>
  <c r="J20" i="85"/>
  <c r="L20" i="92" s="1"/>
  <c r="L24" i="92" s="1"/>
  <c r="I16" i="85"/>
  <c r="AB20" i="92"/>
  <c r="AA24" i="92"/>
  <c r="AA20" i="91"/>
  <c r="Z24" i="91"/>
  <c r="J16" i="84"/>
  <c r="K20" i="84"/>
  <c r="M20" i="91" s="1"/>
  <c r="M24" i="91" s="1"/>
  <c r="Y24" i="90"/>
  <c r="Z20" i="90"/>
  <c r="W20" i="89"/>
  <c r="V24" i="89"/>
  <c r="X24" i="93"/>
  <c r="Y23" i="93"/>
  <c r="Z19" i="93"/>
  <c r="Y19" i="63"/>
  <c r="Y23" i="63" s="1"/>
  <c r="X24" i="63"/>
  <c r="Y25" i="90" l="1"/>
  <c r="Z23" i="95"/>
  <c r="AA19" i="95"/>
  <c r="Y24" i="95"/>
  <c r="Y23" i="94"/>
  <c r="Z19" i="94"/>
  <c r="X24" i="94"/>
  <c r="AC20" i="92"/>
  <c r="AB24" i="92"/>
  <c r="I20" i="85"/>
  <c r="K20" i="92" s="1"/>
  <c r="K24" i="92" s="1"/>
  <c r="H16" i="85"/>
  <c r="J20" i="84"/>
  <c r="L20" i="91" s="1"/>
  <c r="L24" i="91" s="1"/>
  <c r="I16" i="84"/>
  <c r="AB20" i="91"/>
  <c r="AA24" i="91"/>
  <c r="Z24" i="90"/>
  <c r="AA20" i="90"/>
  <c r="W24" i="89"/>
  <c r="X20" i="89"/>
  <c r="Y24" i="93"/>
  <c r="Z23" i="93"/>
  <c r="AA19" i="93"/>
  <c r="Z19" i="63"/>
  <c r="Z23" i="63" s="1"/>
  <c r="Y24" i="63"/>
  <c r="Z25" i="90" l="1"/>
  <c r="Z24" i="95"/>
  <c r="Y24" i="94"/>
  <c r="AA23" i="95"/>
  <c r="AB19" i="95"/>
  <c r="Z23" i="94"/>
  <c r="AA19" i="94"/>
  <c r="H20" i="85"/>
  <c r="J20" i="92" s="1"/>
  <c r="J24" i="92" s="1"/>
  <c r="G16" i="85"/>
  <c r="G20" i="85" s="1"/>
  <c r="I20" i="92" s="1"/>
  <c r="AD20" i="92"/>
  <c r="AC24" i="92"/>
  <c r="AC20" i="91"/>
  <c r="AB24" i="91"/>
  <c r="I20" i="84"/>
  <c r="K20" i="91" s="1"/>
  <c r="K24" i="91" s="1"/>
  <c r="H16" i="84"/>
  <c r="AB20" i="90"/>
  <c r="AA24" i="90"/>
  <c r="X24" i="89"/>
  <c r="Y20" i="89"/>
  <c r="Z24" i="93"/>
  <c r="AA23" i="93"/>
  <c r="AB19" i="93"/>
  <c r="AA19" i="63"/>
  <c r="AA23" i="63" s="1"/>
  <c r="Z24" i="63"/>
  <c r="AA25" i="90" l="1"/>
  <c r="Z24" i="94"/>
  <c r="AA24" i="95"/>
  <c r="AB23" i="95"/>
  <c r="AC19" i="95"/>
  <c r="AA23" i="94"/>
  <c r="AB19" i="94"/>
  <c r="AE20" i="92"/>
  <c r="AD24" i="92"/>
  <c r="I24" i="92"/>
  <c r="H20" i="84"/>
  <c r="J20" i="91" s="1"/>
  <c r="J24" i="91" s="1"/>
  <c r="G16" i="84"/>
  <c r="AD20" i="91"/>
  <c r="AC24" i="91"/>
  <c r="AC20" i="90"/>
  <c r="AB24" i="90"/>
  <c r="Z20" i="89"/>
  <c r="Y24" i="89"/>
  <c r="AA24" i="93"/>
  <c r="AB23" i="93"/>
  <c r="AC19" i="93"/>
  <c r="AB19" i="63"/>
  <c r="AB23" i="63" s="1"/>
  <c r="AA24" i="63"/>
  <c r="AB25" i="90" l="1"/>
  <c r="AA24" i="94"/>
  <c r="AB24" i="95"/>
  <c r="AC23" i="95"/>
  <c r="AD19" i="95"/>
  <c r="AB23" i="94"/>
  <c r="AC19" i="94"/>
  <c r="I25" i="92"/>
  <c r="J25" i="92" s="1"/>
  <c r="K25" i="92" s="1"/>
  <c r="L25" i="92" s="1"/>
  <c r="M25" i="92" s="1"/>
  <c r="N25" i="92" s="1"/>
  <c r="O25" i="92" s="1"/>
  <c r="P25" i="92" s="1"/>
  <c r="Q25" i="92" s="1"/>
  <c r="R25" i="92" s="1"/>
  <c r="S25" i="92" s="1"/>
  <c r="T25" i="92" s="1"/>
  <c r="U25" i="92" s="1"/>
  <c r="V25" i="92" s="1"/>
  <c r="W25" i="92" s="1"/>
  <c r="X25" i="92" s="1"/>
  <c r="Y25" i="92" s="1"/>
  <c r="Z25" i="92" s="1"/>
  <c r="AA25" i="92" s="1"/>
  <c r="AB25" i="92" s="1"/>
  <c r="AC25" i="92" s="1"/>
  <c r="AD25" i="92" s="1"/>
  <c r="AF20" i="92"/>
  <c r="AE24" i="92"/>
  <c r="AE20" i="91"/>
  <c r="AD24" i="91"/>
  <c r="F16" i="84"/>
  <c r="F20" i="84" s="1"/>
  <c r="H20" i="91" s="1"/>
  <c r="G20" i="84"/>
  <c r="I20" i="91" s="1"/>
  <c r="I24" i="91" s="1"/>
  <c r="AD20" i="90"/>
  <c r="AC24" i="90"/>
  <c r="AA20" i="89"/>
  <c r="Z24" i="89"/>
  <c r="AB24" i="93"/>
  <c r="AC23" i="93"/>
  <c r="AD19" i="93"/>
  <c r="AC19" i="63"/>
  <c r="AC23" i="63" s="1"/>
  <c r="AB24" i="63"/>
  <c r="AC25" i="90" l="1"/>
  <c r="AB24" i="94"/>
  <c r="AC24" i="95"/>
  <c r="AD23" i="95"/>
  <c r="AE19" i="95"/>
  <c r="AC23" i="94"/>
  <c r="AD19" i="94"/>
  <c r="AG20" i="92"/>
  <c r="AF24" i="92"/>
  <c r="AE25" i="92"/>
  <c r="H24" i="91"/>
  <c r="AF20" i="91"/>
  <c r="AE24" i="91"/>
  <c r="AE20" i="90"/>
  <c r="AD24" i="90"/>
  <c r="AA24" i="89"/>
  <c r="AB20" i="89"/>
  <c r="AC24" i="93"/>
  <c r="AD23" i="93"/>
  <c r="AE19" i="93"/>
  <c r="AD19" i="63"/>
  <c r="AD23" i="63" s="1"/>
  <c r="AC24" i="63"/>
  <c r="AC24" i="94" l="1"/>
  <c r="AD25" i="90"/>
  <c r="AF25" i="92"/>
  <c r="AD24" i="95"/>
  <c r="AE23" i="95"/>
  <c r="AF19" i="95"/>
  <c r="AD23" i="94"/>
  <c r="AE19" i="94"/>
  <c r="AH20" i="92"/>
  <c r="AG24" i="92"/>
  <c r="AG20" i="91"/>
  <c r="AF24" i="91"/>
  <c r="H25" i="91"/>
  <c r="I25" i="91" s="1"/>
  <c r="J25" i="91" s="1"/>
  <c r="K25" i="91" s="1"/>
  <c r="L25" i="91" s="1"/>
  <c r="M25" i="91" s="1"/>
  <c r="N25" i="91" s="1"/>
  <c r="O25" i="91" s="1"/>
  <c r="P25" i="91" s="1"/>
  <c r="Q25" i="91" s="1"/>
  <c r="R25" i="91" s="1"/>
  <c r="S25" i="91" s="1"/>
  <c r="T25" i="91" s="1"/>
  <c r="U25" i="91" s="1"/>
  <c r="V25" i="91" s="1"/>
  <c r="W25" i="91" s="1"/>
  <c r="X25" i="91" s="1"/>
  <c r="Y25" i="91" s="1"/>
  <c r="Z25" i="91" s="1"/>
  <c r="AA25" i="91" s="1"/>
  <c r="AB25" i="91" s="1"/>
  <c r="AC25" i="91" s="1"/>
  <c r="AD25" i="91" s="1"/>
  <c r="AE25" i="91" s="1"/>
  <c r="AF20" i="90"/>
  <c r="AE24" i="90"/>
  <c r="AC20" i="89"/>
  <c r="AB24" i="89"/>
  <c r="AD24" i="93"/>
  <c r="AE23" i="93"/>
  <c r="AF19" i="93"/>
  <c r="AE19" i="63"/>
  <c r="AE23" i="63" s="1"/>
  <c r="AD24" i="63"/>
  <c r="AE25" i="90" l="1"/>
  <c r="AD24" i="94"/>
  <c r="AF25" i="91"/>
  <c r="AE24" i="95"/>
  <c r="AF23" i="95"/>
  <c r="AG19" i="95"/>
  <c r="AE23" i="94"/>
  <c r="AF19" i="94"/>
  <c r="AI20" i="92"/>
  <c r="AH24" i="92"/>
  <c r="AG25" i="92"/>
  <c r="AH20" i="91"/>
  <c r="AG24" i="91"/>
  <c r="AG20" i="90"/>
  <c r="AF24" i="90"/>
  <c r="AC24" i="89"/>
  <c r="AD20" i="89"/>
  <c r="AE24" i="93"/>
  <c r="AF23" i="93"/>
  <c r="AG19" i="93"/>
  <c r="AF19" i="63"/>
  <c r="AF23" i="63" s="1"/>
  <c r="AE24" i="63"/>
  <c r="AF25" i="90" l="1"/>
  <c r="AE24" i="94"/>
  <c r="AG25" i="91"/>
  <c r="AH25" i="92"/>
  <c r="AF24" i="95"/>
  <c r="AG23" i="95"/>
  <c r="AH19" i="95"/>
  <c r="AF23" i="94"/>
  <c r="AG19" i="94"/>
  <c r="AJ20" i="92"/>
  <c r="AI24" i="92"/>
  <c r="AI20" i="91"/>
  <c r="AH24" i="91"/>
  <c r="AH20" i="90"/>
  <c r="AG24" i="90"/>
  <c r="AD24" i="89"/>
  <c r="AE20" i="89"/>
  <c r="AF24" i="93"/>
  <c r="AG23" i="93"/>
  <c r="AH19" i="93"/>
  <c r="AG19" i="63"/>
  <c r="AG23" i="63" s="1"/>
  <c r="AF24" i="63"/>
  <c r="AF24" i="94" l="1"/>
  <c r="AG25" i="90"/>
  <c r="AH25" i="91"/>
  <c r="AI25" i="92"/>
  <c r="AG24" i="95"/>
  <c r="AH23" i="95"/>
  <c r="AI19" i="95"/>
  <c r="AG23" i="94"/>
  <c r="AH19" i="94"/>
  <c r="AK20" i="92"/>
  <c r="AJ24" i="92"/>
  <c r="AJ20" i="91"/>
  <c r="AI24" i="91"/>
  <c r="AI20" i="90"/>
  <c r="AH24" i="90"/>
  <c r="AE24" i="89"/>
  <c r="AF20" i="89"/>
  <c r="AG24" i="93"/>
  <c r="AH23" i="93"/>
  <c r="AI19" i="93"/>
  <c r="AH19" i="63"/>
  <c r="AH23" i="63" s="1"/>
  <c r="AG24" i="63"/>
  <c r="AG24" i="94" l="1"/>
  <c r="AH25" i="90"/>
  <c r="AI25" i="91"/>
  <c r="AJ25" i="92"/>
  <c r="AH24" i="95"/>
  <c r="AI23" i="95"/>
  <c r="AJ19" i="95"/>
  <c r="AH23" i="94"/>
  <c r="AI19" i="94"/>
  <c r="AL20" i="92"/>
  <c r="AK24" i="92"/>
  <c r="AK20" i="91"/>
  <c r="AJ24" i="91"/>
  <c r="AJ20" i="90"/>
  <c r="AI24" i="90"/>
  <c r="AF24" i="89"/>
  <c r="AG20" i="89"/>
  <c r="AH24" i="93"/>
  <c r="AI23" i="93"/>
  <c r="AJ19" i="93"/>
  <c r="AI19" i="63"/>
  <c r="AI23" i="63" s="1"/>
  <c r="AH24" i="63"/>
  <c r="AH24" i="94" l="1"/>
  <c r="AI25" i="90"/>
  <c r="AI24" i="95"/>
  <c r="AJ23" i="95"/>
  <c r="AK19" i="95"/>
  <c r="AI23" i="94"/>
  <c r="AJ19" i="94"/>
  <c r="AM20" i="92"/>
  <c r="AL24" i="92"/>
  <c r="AK25" i="92"/>
  <c r="AL20" i="91"/>
  <c r="AK24" i="91"/>
  <c r="AJ25" i="91"/>
  <c r="AK20" i="90"/>
  <c r="AJ24" i="90"/>
  <c r="AH20" i="89"/>
  <c r="AG24" i="89"/>
  <c r="AI24" i="93"/>
  <c r="AJ23" i="93"/>
  <c r="AK19" i="93"/>
  <c r="AJ19" i="63"/>
  <c r="AJ23" i="63" s="1"/>
  <c r="AI24" i="63"/>
  <c r="AI24" i="94" l="1"/>
  <c r="AJ25" i="90"/>
  <c r="AL25" i="92"/>
  <c r="AJ24" i="95"/>
  <c r="AK23" i="95"/>
  <c r="AL19" i="95"/>
  <c r="AJ23" i="94"/>
  <c r="AK19" i="94"/>
  <c r="AK25" i="91"/>
  <c r="AN20" i="92"/>
  <c r="AM24" i="92"/>
  <c r="AM20" i="91"/>
  <c r="AL24" i="91"/>
  <c r="AL20" i="90"/>
  <c r="AK24" i="90"/>
  <c r="AI20" i="89"/>
  <c r="AH24" i="89"/>
  <c r="AJ24" i="93"/>
  <c r="AK23" i="93"/>
  <c r="AL19" i="93"/>
  <c r="AK19" i="63"/>
  <c r="AK23" i="63" s="1"/>
  <c r="AJ24" i="63"/>
  <c r="AK25" i="90" l="1"/>
  <c r="AJ24" i="94"/>
  <c r="AM25" i="92"/>
  <c r="AK24" i="95"/>
  <c r="AL23" i="95"/>
  <c r="AM19" i="95"/>
  <c r="AL25" i="91"/>
  <c r="AK23" i="94"/>
  <c r="AL19" i="94"/>
  <c r="AO20" i="92"/>
  <c r="AN24" i="92"/>
  <c r="AN20" i="91"/>
  <c r="AM24" i="91"/>
  <c r="AM20" i="90"/>
  <c r="AL24" i="90"/>
  <c r="AI24" i="89"/>
  <c r="AJ20" i="89"/>
  <c r="AK24" i="93"/>
  <c r="AL23" i="93"/>
  <c r="AM19" i="93"/>
  <c r="AL19" i="63"/>
  <c r="AL23" i="63" s="1"/>
  <c r="AK24" i="63"/>
  <c r="AL25" i="90" l="1"/>
  <c r="AK24" i="94"/>
  <c r="AN25" i="92"/>
  <c r="AL24" i="95"/>
  <c r="AM25" i="91"/>
  <c r="AM23" i="95"/>
  <c r="AN19" i="95"/>
  <c r="AL23" i="94"/>
  <c r="AM19" i="94"/>
  <c r="AP20" i="92"/>
  <c r="AO24" i="92"/>
  <c r="AO20" i="91"/>
  <c r="AN24" i="91"/>
  <c r="AN20" i="90"/>
  <c r="AM24" i="90"/>
  <c r="AK20" i="89"/>
  <c r="AJ24" i="89"/>
  <c r="AL24" i="93"/>
  <c r="AM23" i="93"/>
  <c r="AN19" i="93"/>
  <c r="AM19" i="63"/>
  <c r="AM23" i="63" s="1"/>
  <c r="AL24" i="63"/>
  <c r="AO25" i="92" l="1"/>
  <c r="AM25" i="90"/>
  <c r="AL24" i="94"/>
  <c r="AM24" i="95"/>
  <c r="AN25" i="91"/>
  <c r="AN23" i="95"/>
  <c r="AO19" i="95"/>
  <c r="AM23" i="94"/>
  <c r="AN19" i="94"/>
  <c r="AQ20" i="92"/>
  <c r="AP24" i="92"/>
  <c r="AP25" i="92" s="1"/>
  <c r="AP20" i="91"/>
  <c r="AO24" i="91"/>
  <c r="AO20" i="90"/>
  <c r="AN24" i="90"/>
  <c r="AL20" i="89"/>
  <c r="AK24" i="89"/>
  <c r="AM24" i="93"/>
  <c r="AN23" i="93"/>
  <c r="AO19" i="93"/>
  <c r="AN19" i="63"/>
  <c r="AN23" i="63" s="1"/>
  <c r="AM24" i="63"/>
  <c r="AN25" i="90" l="1"/>
  <c r="AM24" i="94"/>
  <c r="AO25" i="91"/>
  <c r="AN24" i="95"/>
  <c r="AO23" i="95"/>
  <c r="AP19" i="95"/>
  <c r="AN23" i="94"/>
  <c r="AO19" i="94"/>
  <c r="AR20" i="92"/>
  <c r="AQ24" i="92"/>
  <c r="AQ25" i="92" s="1"/>
  <c r="AQ20" i="91"/>
  <c r="AP24" i="91"/>
  <c r="AP20" i="90"/>
  <c r="AO24" i="90"/>
  <c r="AM20" i="89"/>
  <c r="AL24" i="89"/>
  <c r="AN24" i="93"/>
  <c r="AO19" i="63"/>
  <c r="AO23" i="63" s="1"/>
  <c r="AO23" i="93"/>
  <c r="AP19" i="93"/>
  <c r="AN24" i="63"/>
  <c r="AP19" i="63"/>
  <c r="AP23" i="63" s="1"/>
  <c r="AO25" i="90" l="1"/>
  <c r="AP25" i="91"/>
  <c r="AN24" i="94"/>
  <c r="AO24" i="95"/>
  <c r="AP23" i="95"/>
  <c r="AQ19" i="95"/>
  <c r="AO23" i="94"/>
  <c r="AP19" i="94"/>
  <c r="AS20" i="92"/>
  <c r="AR24" i="92"/>
  <c r="AR25" i="92" s="1"/>
  <c r="AR20" i="91"/>
  <c r="AQ24" i="91"/>
  <c r="AQ20" i="90"/>
  <c r="AP24" i="90"/>
  <c r="AN20" i="89"/>
  <c r="AM24" i="89"/>
  <c r="AO24" i="93"/>
  <c r="AP23" i="93"/>
  <c r="AQ19" i="93"/>
  <c r="AO24" i="63"/>
  <c r="AQ19" i="63"/>
  <c r="AQ23" i="63" s="1"/>
  <c r="AQ25" i="91" l="1"/>
  <c r="AO24" i="94"/>
  <c r="AP25" i="90"/>
  <c r="AP24" i="95"/>
  <c r="AQ23" i="95"/>
  <c r="AR19" i="95"/>
  <c r="AP23" i="94"/>
  <c r="AQ19" i="94"/>
  <c r="AS24" i="92"/>
  <c r="D34" i="92" s="1"/>
  <c r="D20" i="92"/>
  <c r="AS20" i="91"/>
  <c r="AR24" i="91"/>
  <c r="AR25" i="91" s="1"/>
  <c r="AR20" i="90"/>
  <c r="AQ24" i="90"/>
  <c r="AO20" i="89"/>
  <c r="AN24" i="89"/>
  <c r="AP24" i="93"/>
  <c r="AQ23" i="93"/>
  <c r="AR19" i="93"/>
  <c r="AP24" i="63"/>
  <c r="AR19" i="63"/>
  <c r="AR23" i="63" s="1"/>
  <c r="AP24" i="94" l="1"/>
  <c r="AQ25" i="90"/>
  <c r="AQ24" i="95"/>
  <c r="AR23" i="95"/>
  <c r="AS19" i="95"/>
  <c r="AQ23" i="94"/>
  <c r="AR19" i="94"/>
  <c r="D33" i="92"/>
  <c r="D24" i="92"/>
  <c r="D36" i="92"/>
  <c r="D37" i="92" s="1"/>
  <c r="D38" i="92" s="1"/>
  <c r="AS25" i="92"/>
  <c r="D32" i="92" s="1"/>
  <c r="AS24" i="91"/>
  <c r="D34" i="91" s="1"/>
  <c r="D20" i="91"/>
  <c r="AS20" i="90"/>
  <c r="AR24" i="90"/>
  <c r="AP20" i="89"/>
  <c r="AO24" i="89"/>
  <c r="AQ24" i="93"/>
  <c r="AR23" i="93"/>
  <c r="AS19" i="93"/>
  <c r="AQ24" i="63"/>
  <c r="AS19" i="63"/>
  <c r="AS23" i="63" s="1"/>
  <c r="D23" i="63" l="1"/>
  <c r="AQ24" i="94"/>
  <c r="AR25" i="90"/>
  <c r="AR24" i="95"/>
  <c r="AS23" i="95"/>
  <c r="D19" i="95"/>
  <c r="AR23" i="94"/>
  <c r="AS19" i="94"/>
  <c r="D33" i="91"/>
  <c r="D24" i="91"/>
  <c r="D36" i="91"/>
  <c r="D37" i="91" s="1"/>
  <c r="D38" i="91" s="1"/>
  <c r="AS25" i="91"/>
  <c r="D32" i="91" s="1"/>
  <c r="AS24" i="90"/>
  <c r="D34" i="90" s="1"/>
  <c r="D20" i="90"/>
  <c r="AQ20" i="89"/>
  <c r="AP24" i="89"/>
  <c r="AR24" i="93"/>
  <c r="AS23" i="93"/>
  <c r="D19" i="93"/>
  <c r="AR24" i="63"/>
  <c r="D19" i="63"/>
  <c r="AR24" i="94" l="1"/>
  <c r="D35" i="95"/>
  <c r="D36" i="95" s="1"/>
  <c r="D37" i="95" s="1"/>
  <c r="D32" i="95"/>
  <c r="D23" i="95"/>
  <c r="AS24" i="95"/>
  <c r="AS23" i="94"/>
  <c r="D19" i="94"/>
  <c r="D24" i="90"/>
  <c r="D33" i="90"/>
  <c r="D36" i="90"/>
  <c r="D37" i="90" s="1"/>
  <c r="D38" i="90" s="1"/>
  <c r="AS25" i="90"/>
  <c r="D32" i="90" s="1"/>
  <c r="AR20" i="89"/>
  <c r="AQ24" i="89"/>
  <c r="AS24" i="93"/>
  <c r="D35" i="93"/>
  <c r="D36" i="93" s="1"/>
  <c r="D37" i="93" s="1"/>
  <c r="D32" i="93"/>
  <c r="D23" i="93"/>
  <c r="D35" i="63"/>
  <c r="D32" i="63"/>
  <c r="AS24" i="63"/>
  <c r="D31" i="93" l="1"/>
  <c r="D33" i="93"/>
  <c r="D31" i="95"/>
  <c r="D33" i="95"/>
  <c r="D31" i="63"/>
  <c r="D33" i="63"/>
  <c r="D35" i="94"/>
  <c r="D36" i="94" s="1"/>
  <c r="D37" i="94" s="1"/>
  <c r="D32" i="94"/>
  <c r="D23" i="94"/>
  <c r="AS24" i="94"/>
  <c r="AR24" i="89"/>
  <c r="AS20" i="89"/>
  <c r="D36" i="63"/>
  <c r="D37" i="63" s="1"/>
  <c r="T20" i="43"/>
  <c r="D31" i="94" l="1"/>
  <c r="D33" i="94"/>
  <c r="AS24" i="89"/>
  <c r="D20" i="89"/>
  <c r="U20" i="43"/>
  <c r="T24" i="43"/>
  <c r="U24" i="43" l="1"/>
  <c r="V20" i="43"/>
  <c r="T25" i="43"/>
  <c r="U25" i="43" l="1"/>
  <c r="W20" i="43"/>
  <c r="V24" i="43"/>
  <c r="W24" i="43" l="1"/>
  <c r="X20" i="43"/>
  <c r="V25" i="43"/>
  <c r="W25" i="43" l="1"/>
  <c r="X24" i="43"/>
  <c r="Y20" i="43"/>
  <c r="Z20" i="43" l="1"/>
  <c r="Y24" i="43"/>
  <c r="X25" i="43"/>
  <c r="Y25" i="43" l="1"/>
  <c r="AA20" i="43"/>
  <c r="Z24" i="43"/>
  <c r="AB20" i="43" l="1"/>
  <c r="AA24" i="43"/>
  <c r="Z25" i="43"/>
  <c r="AC20" i="43" l="1"/>
  <c r="AB24" i="43"/>
  <c r="AA25" i="43"/>
  <c r="AB25" i="43" l="1"/>
  <c r="AD20" i="43"/>
  <c r="AC24" i="43"/>
  <c r="AC25" i="43" l="1"/>
  <c r="AD24" i="43"/>
  <c r="AE20" i="43"/>
  <c r="AD25" i="43" l="1"/>
  <c r="AF20" i="43"/>
  <c r="AE24" i="43"/>
  <c r="AE25" i="43" l="1"/>
  <c r="AF24" i="43"/>
  <c r="AG20" i="43"/>
  <c r="AF25" i="43" l="1"/>
  <c r="AG24" i="43"/>
  <c r="AH20" i="43"/>
  <c r="AG25" i="43" l="1"/>
  <c r="AI20" i="43"/>
  <c r="AH24" i="43"/>
  <c r="AH25" i="43" l="1"/>
  <c r="AI24" i="43"/>
  <c r="AJ20" i="43"/>
  <c r="AI25" i="43" l="1"/>
  <c r="AJ24" i="43"/>
  <c r="AK20" i="43"/>
  <c r="AJ25" i="43" l="1"/>
  <c r="AK24" i="43"/>
  <c r="AK25" i="43" s="1"/>
  <c r="AL20" i="43"/>
  <c r="AM20" i="43" l="1"/>
  <c r="AL24" i="43"/>
  <c r="AL25" i="43" s="1"/>
  <c r="AN20" i="43" l="1"/>
  <c r="AM24" i="43"/>
  <c r="AM25" i="43" s="1"/>
  <c r="AO20" i="43" l="1"/>
  <c r="AN24" i="43"/>
  <c r="AN25" i="43" s="1"/>
  <c r="AP20" i="43" l="1"/>
  <c r="AO24" i="43"/>
  <c r="AO25" i="43" s="1"/>
  <c r="AP24" i="43" l="1"/>
  <c r="AP25" i="43" s="1"/>
  <c r="AQ20" i="43"/>
  <c r="AR20" i="43" l="1"/>
  <c r="AQ24" i="43"/>
  <c r="AQ25" i="43" s="1"/>
  <c r="AR24" i="43" l="1"/>
  <c r="AR25" i="43" s="1"/>
  <c r="AS20" i="43"/>
  <c r="AS24" i="43" l="1"/>
  <c r="D20" i="43"/>
  <c r="D36" i="43" l="1"/>
  <c r="D37" i="43" s="1"/>
  <c r="D38" i="43" s="1"/>
  <c r="D34" i="43"/>
  <c r="D24" i="43"/>
  <c r="D33" i="43"/>
  <c r="AS25" i="43"/>
  <c r="D32" i="43" s="1"/>
  <c r="D17" i="89"/>
  <c r="H24" i="89" l="1"/>
  <c r="D36" i="89" l="1"/>
  <c r="D34" i="89"/>
  <c r="H25" i="89"/>
  <c r="I25" i="89" s="1"/>
  <c r="J25" i="89" s="1"/>
  <c r="K25" i="89" s="1"/>
  <c r="L25" i="89" s="1"/>
  <c r="M25" i="89" s="1"/>
  <c r="N25" i="89" s="1"/>
  <c r="O25" i="89" s="1"/>
  <c r="P25" i="89" s="1"/>
  <c r="Q25" i="89" s="1"/>
  <c r="R25" i="89" s="1"/>
  <c r="S25" i="89" s="1"/>
  <c r="T25" i="89" s="1"/>
  <c r="U25" i="89" s="1"/>
  <c r="V25" i="89" s="1"/>
  <c r="W25" i="89" s="1"/>
  <c r="X25" i="89" s="1"/>
  <c r="Y25" i="89" s="1"/>
  <c r="Z25" i="89" s="1"/>
  <c r="AA25" i="89" s="1"/>
  <c r="AB25" i="89" s="1"/>
  <c r="AC25" i="89" s="1"/>
  <c r="AD25" i="89" s="1"/>
  <c r="AE25" i="89" s="1"/>
  <c r="AF25" i="89" s="1"/>
  <c r="AG25" i="89" s="1"/>
  <c r="AH25" i="89" s="1"/>
  <c r="AI25" i="89" s="1"/>
  <c r="AJ25" i="89" s="1"/>
  <c r="AK25" i="89" s="1"/>
  <c r="AL25" i="89" s="1"/>
  <c r="AM25" i="89" s="1"/>
  <c r="AN25" i="89" s="1"/>
  <c r="AO25" i="89" s="1"/>
  <c r="AP25" i="89" s="1"/>
  <c r="AQ25" i="89" s="1"/>
  <c r="AR25" i="89" s="1"/>
  <c r="AS25" i="89" s="1"/>
  <c r="D24" i="89"/>
  <c r="D33" i="89"/>
  <c r="D37" i="89" l="1"/>
  <c r="D38" i="89" s="1"/>
  <c r="D32" i="8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Hasham</author>
  </authors>
  <commentList>
    <comment ref="D67" authorId="0" shapeId="0" xr:uid="{00000000-0006-0000-0400-000001000000}">
      <text>
        <r>
          <rPr>
            <sz val="9"/>
            <color indexed="81"/>
            <rFont val="Tahoma"/>
            <family val="2"/>
          </rPr>
          <t>Selling for $8-12 a kilo; used the median value for the modelling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<sst xmlns="http://schemas.openxmlformats.org/spreadsheetml/2006/main" count="5074" uniqueCount="340">
  <si>
    <t>Crop Selection:</t>
  </si>
  <si>
    <t>Parameter Values:</t>
  </si>
  <si>
    <t>Mango</t>
  </si>
  <si>
    <t>Lychee</t>
  </si>
  <si>
    <t>Macadamia</t>
  </si>
  <si>
    <t>Mandarin</t>
  </si>
  <si>
    <t>Parameter</t>
  </si>
  <si>
    <t>Unit</t>
  </si>
  <si>
    <t>Default Values</t>
  </si>
  <si>
    <t>Cereal broadacre (sorghum, maize, barley)</t>
  </si>
  <si>
    <t>Planted area</t>
  </si>
  <si>
    <t>Pulses (mungbeans, chickpeas)</t>
  </si>
  <si>
    <t>Yield - mature crops</t>
  </si>
  <si>
    <t>Cotton</t>
  </si>
  <si>
    <t>Price</t>
  </si>
  <si>
    <t>Crop establishment cost</t>
  </si>
  <si>
    <t>Land cost</t>
  </si>
  <si>
    <t>Irrigation establishment cost</t>
  </si>
  <si>
    <t>Water allocation purchase cost</t>
  </si>
  <si>
    <t>$</t>
  </si>
  <si>
    <t>Farm equipment costs</t>
  </si>
  <si>
    <t>Annual overhead costs</t>
  </si>
  <si>
    <t>Irrigation application rate</t>
  </si>
  <si>
    <t>ML / ha</t>
  </si>
  <si>
    <t>Leave Blank for Default Values</t>
  </si>
  <si>
    <t>Your Values</t>
  </si>
  <si>
    <t>Calculations underpinning Mango FFM</t>
  </si>
  <si>
    <t>14+</t>
  </si>
  <si>
    <t>Metric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</si>
  <si>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</si>
  <si>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</si>
  <si>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</si>
  <si>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</si>
  <si>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</si>
  <si>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</si>
  <si>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</si>
  <si>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</si>
  <si>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</si>
  <si>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</si>
  <si>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</si>
  <si>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</si>
  <si>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</si>
  <si>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</si>
  <si>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14+</t>
  </si>
  <si>
    <t>Number of trees</t>
  </si>
  <si>
    <t>trees / ha</t>
  </si>
  <si>
    <t>Total yield</t>
  </si>
  <si>
    <t>tonnes</t>
  </si>
  <si>
    <t>Price received</t>
  </si>
  <si>
    <t>$ / kg</t>
  </si>
  <si>
    <t>Gross receipts</t>
  </si>
  <si>
    <t>Freight cost</t>
  </si>
  <si>
    <t>Pre-harvest cost</t>
  </si>
  <si>
    <t>$ / ha</t>
  </si>
  <si>
    <t>Harvest and handling cost</t>
  </si>
  <si>
    <t>Annual pre-harvest costs</t>
  </si>
  <si>
    <t>Annual post-harvest cost</t>
  </si>
  <si>
    <t>Overheads</t>
  </si>
  <si>
    <t>Annual revenue</t>
  </si>
  <si>
    <t>Total production</t>
  </si>
  <si>
    <t>Total water use (HP)</t>
  </si>
  <si>
    <t>ML</t>
  </si>
  <si>
    <t>Inputs underpinning Mango FFM</t>
  </si>
  <si>
    <t>Discount rate</t>
  </si>
  <si>
    <t>%</t>
  </si>
  <si>
    <t>Farm Structure</t>
  </si>
  <si>
    <t>Value</t>
  </si>
  <si>
    <t>Source</t>
  </si>
  <si>
    <t>Note</t>
  </si>
  <si>
    <t>ha</t>
  </si>
  <si>
    <t>Planting density</t>
  </si>
  <si>
    <t>Synergies</t>
  </si>
  <si>
    <t>Industry information</t>
  </si>
  <si>
    <t>Crop yields</t>
  </si>
  <si>
    <t>First crop year</t>
  </si>
  <si>
    <t>yr</t>
  </si>
  <si>
    <t xml:space="preserve"> </t>
  </si>
  <si>
    <t>Maturity year</t>
  </si>
  <si>
    <t>Ibid</t>
  </si>
  <si>
    <t>Max yield</t>
  </si>
  <si>
    <t>t / ha</t>
  </si>
  <si>
    <t>7kg tray / tree</t>
  </si>
  <si>
    <t>Adjusted</t>
  </si>
  <si>
    <t>Unadjusted</t>
  </si>
  <si>
    <t>Yields by crop age</t>
  </si>
  <si>
    <t>Adj. Factors</t>
  </si>
  <si>
    <t>Market details</t>
  </si>
  <si>
    <t>$ / 7kg tray</t>
  </si>
  <si>
    <t>Weight</t>
  </si>
  <si>
    <t>kg</t>
  </si>
  <si>
    <t>Distance to market</t>
  </si>
  <si>
    <t>km</t>
  </si>
  <si>
    <t>Rockhampton to Brisbane</t>
  </si>
  <si>
    <t>Freight rate</t>
  </si>
  <si>
    <t>$ / t / km</t>
  </si>
  <si>
    <t>Capital costs</t>
  </si>
  <si>
    <t>Land value</t>
  </si>
  <si>
    <t>Irrigation investment</t>
  </si>
  <si>
    <t>On-farm dam capacity</t>
  </si>
  <si>
    <t>On-farm storage cost</t>
  </si>
  <si>
    <t>$ / ML</t>
  </si>
  <si>
    <t>Water allocation purchase (MP water)</t>
  </si>
  <si>
    <t>Packing and cooling facilities</t>
  </si>
  <si>
    <t>Packing Shed</t>
  </si>
  <si>
    <t>Ibid; Year of purchase is 3; and life is 50</t>
  </si>
  <si>
    <t>Cold Storage</t>
  </si>
  <si>
    <t>Ibid; Year of purchase is 3; and life is 25</t>
  </si>
  <si>
    <t>Equipment costs</t>
  </si>
  <si>
    <t>Year of 
Purchase</t>
  </si>
  <si>
    <t>Life</t>
  </si>
  <si>
    <t># of Counts
(40 Years)</t>
  </si>
  <si>
    <t>Year 0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</si>
  <si>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</si>
  <si>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</si>
  <si>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</si>
  <si>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</si>
  <si>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</si>
  <si>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</si>
  <si>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</si>
  <si>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</si>
  <si>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</si>
  <si>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</si>
  <si>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</si>
  <si>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</si>
  <si>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</si>
  <si>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</si>
  <si>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</si>
  <si>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</si>
  <si>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</si>
  <si>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</si>
  <si>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</si>
  <si>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</si>
  <si>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</si>
  <si>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</si>
  <si>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</si>
  <si>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</si>
  <si>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</si>
  <si>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</si>
  <si>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Washing and grading equip</t>
  </si>
  <si>
    <t>Tractor and Loader</t>
  </si>
  <si>
    <t>Sprayer</t>
  </si>
  <si>
    <t>Motor vehicles and bikes</t>
  </si>
  <si>
    <t>Farming implements</t>
  </si>
  <si>
    <t>Picking aids</t>
  </si>
  <si>
    <t>Power supply</t>
  </si>
  <si>
    <t>Growing costs</t>
  </si>
  <si>
    <t>Pre-harvest costs</t>
  </si>
  <si>
    <t>Adj. factors</t>
  </si>
  <si>
    <t>unitless</t>
  </si>
  <si>
    <t>Adj. factor</t>
  </si>
  <si>
    <t>Base values</t>
  </si>
  <si>
    <t>Synergies total</t>
  </si>
  <si>
    <t>Fertiliser</t>
  </si>
  <si>
    <t>Materials</t>
  </si>
  <si>
    <t>Application</t>
  </si>
  <si>
    <t>Flower Management</t>
  </si>
  <si>
    <t>Weed Control</t>
  </si>
  <si>
    <t>Pest and disease Control</t>
  </si>
  <si>
    <t>Slashing and Mulching</t>
  </si>
  <si>
    <t>Pruning</t>
  </si>
  <si>
    <t>Other</t>
  </si>
  <si>
    <t>Other costs</t>
  </si>
  <si>
    <t>Harvest and post-harvest costs</t>
  </si>
  <si>
    <t>Harvest cost</t>
  </si>
  <si>
    <t>Handling cost</t>
  </si>
  <si>
    <t>Irrigation</t>
  </si>
  <si>
    <t>Application rate</t>
  </si>
  <si>
    <t>On-farm irrigation cost</t>
  </si>
  <si>
    <t>On-farm irrigation water losses</t>
  </si>
  <si>
    <t>% of deliveries</t>
  </si>
  <si>
    <t>High/medium Priority conversion factor</t>
  </si>
  <si>
    <t xml:space="preserve">Reliability </t>
  </si>
  <si>
    <t>Adj. MP</t>
  </si>
  <si>
    <t>Adj. HP</t>
  </si>
  <si>
    <t>Unadj. HP</t>
  </si>
  <si>
    <t>Irrigation application by crop age</t>
  </si>
  <si>
    <t>Adjustment Factor</t>
  </si>
  <si>
    <t>Calculations underpinning Lychee FFM</t>
  </si>
  <si>
    <t>Inputs underpinning Lychee FFM</t>
  </si>
  <si>
    <t>Asia Farming</t>
  </si>
  <si>
    <t>Lychee Fruit Cultivation Information Guide (2018)</t>
  </si>
  <si>
    <t>DAF</t>
  </si>
  <si>
    <t>Lychee Farm Model FNQ (2001)</t>
  </si>
  <si>
    <t>Adjustment Factors</t>
  </si>
  <si>
    <t>ABC News</t>
  </si>
  <si>
    <t>Monster lychees a winner for fruid lovers this Christmas (2017)</t>
  </si>
  <si>
    <t>Tractor 45kW (60hp)</t>
  </si>
  <si>
    <t>Utility (4WD)</t>
  </si>
  <si>
    <t>4-wheel motorbike</t>
  </si>
  <si>
    <t>Cherry picker</t>
  </si>
  <si>
    <t>DAF; Synergies</t>
  </si>
  <si>
    <t>Applied inflation factor of 1.61 (Mar-2001 to Jun-2021) to DAF estimate of $15,000</t>
  </si>
  <si>
    <t>Slasher</t>
  </si>
  <si>
    <t>Fertigation unit</t>
  </si>
  <si>
    <t>Spray outfit for spot spraying grass &amp; weeds</t>
  </si>
  <si>
    <t>Applied inflation factor of 1.61 (Mar-2001 to Jun-2021) to DAF estimate of $500</t>
  </si>
  <si>
    <t>Spray machine (2000 litre)</t>
  </si>
  <si>
    <t>Applied inflation factor of 1.61 (Mar-2001 to Jun-2021) to DAF estimate of $18,000</t>
  </si>
  <si>
    <t>Sprinkler replacement</t>
  </si>
  <si>
    <t>Applied inflation factor of 1.61 (Mar-2001 to Jun-2021) to DAF estimate of $600</t>
  </si>
  <si>
    <t>Covers</t>
  </si>
  <si>
    <t>Grading equipment &amp; tables</t>
  </si>
  <si>
    <t>Applied inflation factor of 1.61 (Mar-2001 to Jun-2021) to DAF estimate of $6,000</t>
  </si>
  <si>
    <t>Year 12+</t>
  </si>
  <si>
    <t>Derived via an escalation factor of 3.84 (industry information)</t>
  </si>
  <si>
    <t>Machinery Operations (Fuel &amp; Oil)</t>
  </si>
  <si>
    <t>Herbicide</t>
  </si>
  <si>
    <t>Insecticide</t>
  </si>
  <si>
    <t>Derived via an escalation factor of 1.54 (industry information)</t>
  </si>
  <si>
    <t>Picking, Packing and sorting</t>
  </si>
  <si>
    <t>Packaging (Tray)</t>
  </si>
  <si>
    <t>Commission</t>
  </si>
  <si>
    <t>Levies</t>
  </si>
  <si>
    <t>Calculations underpinning Macadamia FFM</t>
  </si>
  <si>
    <t>NIS t / ha</t>
  </si>
  <si>
    <t>NIS $ / kg</t>
  </si>
  <si>
    <t>$ / t</t>
  </si>
  <si>
    <t>Base</t>
  </si>
  <si>
    <t xml:space="preserve">ha </t>
  </si>
  <si>
    <t>NIS t</t>
  </si>
  <si>
    <t>Inputs underpinning Macadamia FFM</t>
  </si>
  <si>
    <t>TKR</t>
  </si>
  <si>
    <t>SKR</t>
  </si>
  <si>
    <t>NIS kg / tree</t>
  </si>
  <si>
    <t>Price (NIS)</t>
  </si>
  <si>
    <t>Rockhampton to Bundaberg</t>
  </si>
  <si>
    <t>Processing infrastructure</t>
  </si>
  <si>
    <t>Herbicide Boom</t>
  </si>
  <si>
    <t>Bike</t>
  </si>
  <si>
    <t>Airblast Sprayer</t>
  </si>
  <si>
    <t>Mulcher</t>
  </si>
  <si>
    <t>Harvester</t>
  </si>
  <si>
    <t>Fork lift</t>
  </si>
  <si>
    <t>Other equipment</t>
  </si>
  <si>
    <t>65hp tractor</t>
  </si>
  <si>
    <t>Pre-harvest costs - mature trees</t>
  </si>
  <si>
    <t>Harvest and post-harvest costs - mature trees</t>
  </si>
  <si>
    <t>Overheads - mature trees</t>
  </si>
  <si>
    <t>MP</t>
  </si>
  <si>
    <t>HP</t>
  </si>
  <si>
    <t>Calculations underpinning Mandarin FFM</t>
  </si>
  <si>
    <t>Inputs underpinning Mandarin FFM</t>
  </si>
  <si>
    <t>kg / tree</t>
  </si>
  <si>
    <t>Herbicide boom</t>
  </si>
  <si>
    <t>Airblast sprayer</t>
  </si>
  <si>
    <t>Skirting blade</t>
  </si>
  <si>
    <t>Sod drill seeder</t>
  </si>
  <si>
    <t>95hp tractor</t>
  </si>
  <si>
    <t>Fungicides</t>
  </si>
  <si>
    <t>Insecticides</t>
  </si>
  <si>
    <t>Crop management sprays</t>
  </si>
  <si>
    <t>Canopy management</t>
  </si>
  <si>
    <t>Crop management</t>
  </si>
  <si>
    <t>FORM</t>
  </si>
  <si>
    <t>Calculations underpinning Cereal Broadacre FFM</t>
  </si>
  <si>
    <t>tonne</t>
  </si>
  <si>
    <t>Inputs underpinning Cereal Broadacre FFM</t>
  </si>
  <si>
    <t>-</t>
  </si>
  <si>
    <t>Farm infrastructure</t>
  </si>
  <si>
    <t>Machinery shed</t>
  </si>
  <si>
    <t>House</t>
  </si>
  <si>
    <t>Spreader</t>
  </si>
  <si>
    <t>Harvester - Draper front</t>
  </si>
  <si>
    <t>Field Bin</t>
  </si>
  <si>
    <t>Fallow managemeng</t>
  </si>
  <si>
    <t>Planting</t>
  </si>
  <si>
    <t>Nutrition</t>
  </si>
  <si>
    <t>Crop Protection</t>
  </si>
  <si>
    <t>Calculations underpinning Pulses FFM</t>
  </si>
  <si>
    <t>Inputs underpinning Pulses FFM</t>
  </si>
  <si>
    <t>Calculations underpinning Cotton FFM</t>
  </si>
  <si>
    <t>Total yield - lint</t>
  </si>
  <si>
    <t>bales</t>
  </si>
  <si>
    <t>Total yield - seed</t>
  </si>
  <si>
    <t>Price received - lint</t>
  </si>
  <si>
    <t>$ / bale</t>
  </si>
  <si>
    <t>Price received - seed</t>
  </si>
  <si>
    <t>Freight cost - lint</t>
  </si>
  <si>
    <t>Inputs underpinning Cotton FFM</t>
  </si>
  <si>
    <t>Cotton lint</t>
  </si>
  <si>
    <t>bale / ha</t>
  </si>
  <si>
    <r>
      <t xml:space="preserve">Cotton Lint
</t>
    </r>
    <r>
      <rPr>
        <sz val="11"/>
        <color theme="5" tint="-0.499984740745262"/>
        <rFont val="Calibri"/>
        <family val="2"/>
        <scheme val="minor"/>
      </rPr>
      <t>(bale / ha)</t>
    </r>
  </si>
  <si>
    <r>
      <t xml:space="preserve">Cotton Seed
</t>
    </r>
    <r>
      <rPr>
        <sz val="11"/>
        <color theme="5" tint="-0.499984740745262"/>
        <rFont val="Calibri"/>
        <family val="2"/>
        <scheme val="minor"/>
      </rPr>
      <t>(t / bale)</t>
    </r>
  </si>
  <si>
    <r>
      <t xml:space="preserve">Cotton Seed
</t>
    </r>
    <r>
      <rPr>
        <sz val="11"/>
        <color theme="0" tint="-0.34998626667073579"/>
        <rFont val="Calibri"/>
        <family val="2"/>
        <scheme val="minor"/>
      </rPr>
      <t>(bale / t)</t>
    </r>
  </si>
  <si>
    <t>Conversion factor</t>
  </si>
  <si>
    <t>bale</t>
  </si>
  <si>
    <t>Transport distance</t>
  </si>
  <si>
    <t>Rockhampton to Emerald</t>
  </si>
  <si>
    <t>$ / bale / km</t>
  </si>
  <si>
    <t>Cotton seed</t>
  </si>
  <si>
    <t>Ibid; Year of purchase is 0; and life is 25</t>
  </si>
  <si>
    <t>Electricity infrastructure</t>
  </si>
  <si>
    <t>Fuel storage</t>
  </si>
  <si>
    <t>Precision planter</t>
  </si>
  <si>
    <t>Picker and Baler</t>
  </si>
  <si>
    <t>Motor vehicle</t>
  </si>
  <si>
    <t>295hp tractor</t>
  </si>
  <si>
    <t>Mango 40 Year Cash Flow Analysis</t>
  </si>
  <si>
    <t>Total</t>
  </si>
  <si>
    <t>Annual Revenue</t>
  </si>
  <si>
    <t>Crop Establishment Cost</t>
  </si>
  <si>
    <t>Land Cost</t>
  </si>
  <si>
    <t>Irrigation Establishment Cost</t>
  </si>
  <si>
    <t>On-Farm Storage incl. Pump</t>
  </si>
  <si>
    <t>Water Allocation Purchase Cost</t>
  </si>
  <si>
    <t>Packing and Cooling Facilities</t>
  </si>
  <si>
    <t>Farm Equipment Costs</t>
  </si>
  <si>
    <t>Pre-Harvest Costs</t>
  </si>
  <si>
    <t>Harvest and Post-Harvest Cost</t>
  </si>
  <si>
    <t>Annual Overhead Costs</t>
  </si>
  <si>
    <t>Annual Irrigation Costs</t>
  </si>
  <si>
    <t>Annual cash flow</t>
  </si>
  <si>
    <t>Total Production</t>
  </si>
  <si>
    <t>Total Water Use</t>
  </si>
  <si>
    <t>Total Area Planted</t>
  </si>
  <si>
    <t>Payback Period</t>
  </si>
  <si>
    <t>years</t>
  </si>
  <si>
    <t>Max. farm net cash Income/ha</t>
  </si>
  <si>
    <t>Rate of Return</t>
  </si>
  <si>
    <t>Whole Farm NPV</t>
  </si>
  <si>
    <t>NPV per Hectare</t>
  </si>
  <si>
    <t xml:space="preserve">NPV for ML (MP allocation) </t>
  </si>
  <si>
    <t>Lychee 40 Year Cash Flow Analysis</t>
  </si>
  <si>
    <t>Macadamia Nut 40 Year Cash Flow Analysis</t>
  </si>
  <si>
    <t>Processing Infrastructure</t>
  </si>
  <si>
    <t>Mandarin 40 Year Cash Flow Analysis</t>
  </si>
  <si>
    <t>Cereal Broadacre (sorghum, maize, barley) 40 Year Cash Flow Analysis</t>
  </si>
  <si>
    <t>Farm Infrastructure</t>
  </si>
  <si>
    <t>Pulses (mungbeans, chickpeas) 40 Year Cash Flow Analysis</t>
  </si>
  <si>
    <t>Cotton 40 Year Cash Flow Analysis</t>
  </si>
  <si>
    <t>SUM</t>
  </si>
  <si>
    <t>User total</t>
  </si>
  <si>
    <t>CB</t>
  </si>
  <si>
    <t>Crop</t>
  </si>
  <si>
    <t>Sheet Name</t>
  </si>
  <si>
    <t>Default / User</t>
  </si>
  <si>
    <t>Default</t>
  </si>
  <si>
    <t>User</t>
  </si>
  <si>
    <t>Back to Main Menu</t>
  </si>
  <si>
    <t>Pulses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</si>
</sst>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6" formatCode="&quot;$&quot;#,##0;[Red]\-&quot;$&quot;#,##0"/>
    <numFmt numFmtId="43" formatCode="_-* #,##0.00_-;\-* #,##0.00_-;_-* &quot;-&quot;??_-;_-@_-"/>
    <numFmt numFmtId="164" formatCode="_-* #,##0.0_-;\-* #,##0.0_-;_-* &quot;-&quot;?_-;_-@_-"/>
    <numFmt numFmtId="165" formatCode="#,##0.0"/>
    <numFmt numFmtId="166" formatCode="0.0%"/>
    <numFmt numFmtId="167" formatCode="&quot;$&quot;#,##0"/>
    <numFmt numFmtId="168" formatCode="#,###;\-#,###;\-;@"/>
    <numFmt numFmtId="169" formatCode="#,###;[Red]\(#,###\);\-;@"/>
    <numFmt numFmtId="170" formatCode="#,###;[White]\(#,###\);\-;@"/>
    <numFmt numFmtId="171" formatCode="#,###.0;[Red]\(#,###.0\);\-;@"/>
    <numFmt numFmtId="172" formatCode="0;\-0;\-;@"/>
    <numFmt numFmtId="173" formatCode="0.0"/>
    <numFmt numFmtId="174" formatCode="0.00_)"/>
    <numFmt numFmtId="175" formatCode="0.00;[Red]0.00"/>
    <numFmt numFmtId="176" formatCode="_-* #,##0.0_-;\-* #,##0.0_-;_-* &quot;-&quot;??_-;_-@_-"/>
    <numFmt numFmtId="177" formatCode="_(* #,##0.00000_);_(* \(#,##0.00000\);_(* &quot;-&quot;??_);_(@_)"/>
    <numFmt numFmtId="178" formatCode="_(* #,##0.0000000_);_(* \(#,##0.0000000\);_(* &quot;-&quot;??_);_(@_)"/>
    <numFmt numFmtId="179" formatCode="#,###"/>
    <numFmt numFmtId="180" formatCode="_-&quot;$&quot;* #,##0_-;\-&quot;$&quot;* #,##0_-;_-&quot;$&quot;* &quot;-&quot;??_-;_-@_-"/>
    <numFmt numFmtId="181" formatCode="0.00_);[Red]\(0.00\)"/>
    <numFmt numFmtId="182" formatCode="_ * #,##0.00_ ;_ * \-#,##0.00_ ;_ * &quot;-&quot;??_ ;_ @_ "/>
    <numFmt numFmtId="183" formatCode="&quot;$&quot;#,##0.0;[Red]\-&quot;$&quot;#,##0.0"/>
    <numFmt numFmtId="184" formatCode="#,###.00;[Red]\(#,###.00\);\-;@"/>
    <numFmt numFmtId="185" formatCode="_-* #,##0_-;\-* #,##0_-;_-* &quot;-&quot;??_-;_-@_-"/>
    <numFmt numFmtId="186" formatCode="#,##0.00;[Red]#,##0.00"/>
    <numFmt numFmtId="187" formatCode="#,##0;[Red]#,##0"/>
    <numFmt numFmtId="188" formatCode="#,##0;\-#,##0;\-;@"/>
    <numFmt numFmtId="189" formatCode="#,##0.0;\-#,##0.0;\-;@"/>
    <numFmt numFmtId="190" formatCode="#,##0.00;\-#,##0.00;\-;@"/>
  </numFmts>
  <fonts count="4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5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u/>
      <sz val="16"/>
      <color theme="5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6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9"/>
      <color theme="7" tint="-0.499984740745262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9"/>
      <color theme="5"/>
      <name val="Calibri"/>
      <family val="2"/>
      <scheme val="minor"/>
    </font>
    <font>
      <sz val="9"/>
      <color indexed="81"/>
      <name val="Tahoma"/>
      <family val="2"/>
    </font>
    <font>
      <sz val="11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</font>
    <font>
      <b/>
      <i/>
      <sz val="16"/>
      <name val="Helv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5579"/>
      <name val="Calibri"/>
      <family val="2"/>
      <scheme val="minor"/>
    </font>
    <font>
      <b/>
      <u/>
      <sz val="16"/>
      <color rgb="FFC74A1B"/>
      <name val="Calibri"/>
      <family val="2"/>
      <scheme val="minor"/>
    </font>
    <font>
      <b/>
      <sz val="9"/>
      <color rgb="FFC74A1B"/>
      <name val="Calibri"/>
      <family val="2"/>
      <scheme val="minor"/>
    </font>
    <font>
      <b/>
      <u/>
      <sz val="18"/>
      <color rgb="FFC74A1B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fgColor theme="5" tint="0.79998168889431442"/>
        <bgColor theme="8" tint="0.79995117038483843"/>
      </patternFill>
    </fill>
    <fill>
      <patternFill patternType="solid">
        <fgColor theme="5" tint="-0.249977111117893"/>
        <bgColor indexed="64"/>
      </patternFill>
    </fill>
    <fill>
      <patternFill patternType="gray0625">
        <fgColor theme="0"/>
        <bgColor theme="8" tint="0.799920651875362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5579"/>
        <bgColor indexed="64"/>
      </patternFill>
    </fill>
    <fill>
      <patternFill patternType="solid">
        <fgColor rgb="FFF2D1BD"/>
        <bgColor indexed="64"/>
      </patternFill>
    </fill>
  </fills>
  <borders count="153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dashed">
        <color theme="3"/>
      </left>
      <right style="dashed">
        <color theme="3"/>
      </right>
      <top style="dashed">
        <color theme="3"/>
      </top>
      <bottom style="dashed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slantDashDot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slantDashDot">
        <color auto="1"/>
      </right>
      <top style="thin">
        <color auto="1"/>
      </top>
      <bottom style="hair">
        <color auto="1"/>
      </bottom>
      <diagonal/>
    </border>
    <border>
      <left style="slantDash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slantDashDot">
        <color auto="1"/>
      </right>
      <top style="hair">
        <color auto="1"/>
      </top>
      <bottom style="hair">
        <color auto="1"/>
      </bottom>
      <diagonal/>
    </border>
    <border>
      <left style="slantDash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slantDashDot">
        <color auto="1"/>
      </right>
      <top style="hair">
        <color auto="1"/>
      </top>
      <bottom style="thin">
        <color auto="1"/>
      </bottom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C74A1B"/>
      </right>
      <top/>
      <bottom/>
      <diagonal/>
    </border>
    <border>
      <left style="thin">
        <color rgb="FFC74A1B"/>
      </left>
      <right style="thin">
        <color rgb="FFC74A1B"/>
      </right>
      <top style="thin">
        <color rgb="FFC74A1B"/>
      </top>
      <bottom style="thin">
        <color rgb="FFC74A1B"/>
      </bottom>
      <diagonal/>
    </border>
    <border>
      <left/>
      <right/>
      <top/>
      <bottom style="thin">
        <color rgb="FFC74A1B"/>
      </bottom>
      <diagonal/>
    </border>
    <border>
      <left style="thin">
        <color auto="1"/>
      </left>
      <right style="thin">
        <color rgb="FFC74A1B"/>
      </right>
      <top style="hair">
        <color auto="1"/>
      </top>
      <bottom style="hair">
        <color auto="1"/>
      </bottom>
      <diagonal/>
    </border>
    <border>
      <left style="thin">
        <color rgb="FFC74A1B"/>
      </left>
      <right style="thin">
        <color rgb="FFC74A1B"/>
      </right>
      <top/>
      <bottom style="hair">
        <color auto="1"/>
      </bottom>
      <diagonal/>
    </border>
    <border>
      <left style="thin">
        <color rgb="FFC74A1B"/>
      </left>
      <right style="thin">
        <color rgb="FFC74A1B"/>
      </right>
      <top style="hair">
        <color auto="1"/>
      </top>
      <bottom style="hair">
        <color auto="1"/>
      </bottom>
      <diagonal/>
    </border>
    <border>
      <left/>
      <right style="thin">
        <color rgb="FFC74A1B"/>
      </right>
      <top/>
      <bottom style="hair">
        <color auto="1"/>
      </bottom>
      <diagonal/>
    </border>
    <border>
      <left/>
      <right style="thin">
        <color rgb="FFC74A1B"/>
      </right>
      <top style="hair">
        <color auto="1"/>
      </top>
      <bottom style="hair">
        <color auto="1"/>
      </bottom>
      <diagonal/>
    </border>
    <border>
      <left style="thin">
        <color rgb="FFC74A1B"/>
      </left>
      <right style="thin">
        <color rgb="FFC74A1B"/>
      </right>
      <top style="hair">
        <color auto="1"/>
      </top>
      <bottom style="thin">
        <color rgb="FFC74A1B"/>
      </bottom>
      <diagonal/>
    </border>
    <border>
      <left/>
      <right style="thin">
        <color rgb="FFC74A1B"/>
      </right>
      <top style="hair">
        <color auto="1"/>
      </top>
      <bottom style="thin">
        <color rgb="FFC74A1B"/>
      </bottom>
      <diagonal/>
    </border>
    <border>
      <left style="thin">
        <color rgb="FF005579"/>
      </left>
      <right style="thin">
        <color rgb="FF005579"/>
      </right>
      <top style="thin">
        <color rgb="FF005579"/>
      </top>
      <bottom style="thin">
        <color rgb="FF005579"/>
      </bottom>
      <diagonal/>
    </border>
    <border>
      <left style="thin">
        <color rgb="FF005579"/>
      </left>
      <right/>
      <top style="thin">
        <color rgb="FF005579"/>
      </top>
      <bottom style="thin">
        <color rgb="FF005579"/>
      </bottom>
      <diagonal/>
    </border>
    <border>
      <left/>
      <right/>
      <top style="thin">
        <color rgb="FF005579"/>
      </top>
      <bottom style="thin">
        <color rgb="FF005579"/>
      </bottom>
      <diagonal/>
    </border>
    <border>
      <left/>
      <right style="thin">
        <color rgb="FF005579"/>
      </right>
      <top style="thin">
        <color rgb="FF005579"/>
      </top>
      <bottom style="thin">
        <color rgb="FF005579"/>
      </bottom>
      <diagonal/>
    </border>
    <border>
      <left/>
      <right style="thin">
        <color rgb="FF005579"/>
      </right>
      <top/>
      <bottom/>
      <diagonal/>
    </border>
    <border>
      <left/>
      <right/>
      <top/>
      <bottom style="thin">
        <color rgb="FF005579"/>
      </bottom>
      <diagonal/>
    </border>
    <border>
      <left style="thin">
        <color auto="1"/>
      </left>
      <right style="thin">
        <color rgb="FF005579"/>
      </right>
      <top style="thin">
        <color rgb="FF005579"/>
      </top>
      <bottom style="thin">
        <color auto="1"/>
      </bottom>
      <diagonal/>
    </border>
    <border>
      <left style="thin">
        <color rgb="FF005579"/>
      </left>
      <right style="thin">
        <color rgb="FF005579"/>
      </right>
      <top style="thin">
        <color rgb="FF005579"/>
      </top>
      <bottom style="thin">
        <color auto="1"/>
      </bottom>
      <diagonal/>
    </border>
    <border>
      <left style="thin">
        <color rgb="FF005579"/>
      </left>
      <right style="thin">
        <color rgb="FF005579"/>
      </right>
      <top style="thin">
        <color rgb="FF005579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C74A1B"/>
      </bottom>
      <diagonal/>
    </border>
    <border>
      <left style="thin">
        <color auto="1"/>
      </left>
      <right style="thin">
        <color rgb="FFC74A1B"/>
      </right>
      <top style="hair">
        <color auto="1"/>
      </top>
      <bottom style="thin">
        <color rgb="FFC74A1B"/>
      </bottom>
      <diagonal/>
    </border>
    <border>
      <left/>
      <right style="thin">
        <color auto="1"/>
      </right>
      <top style="hair">
        <color auto="1"/>
      </top>
      <bottom style="thin">
        <color rgb="FFC74A1B"/>
      </bottom>
      <diagonal/>
    </border>
    <border>
      <left style="thin">
        <color rgb="FFC74A1B"/>
      </left>
      <right style="thin">
        <color rgb="FFC74A1B"/>
      </right>
      <top style="thin">
        <color auto="1"/>
      </top>
      <bottom style="hair">
        <color auto="1"/>
      </bottom>
      <diagonal/>
    </border>
    <border>
      <left style="thin">
        <color rgb="FFC74A1B"/>
      </left>
      <right style="thin">
        <color rgb="FFC74A1B"/>
      </right>
      <top style="thin">
        <color rgb="FF005579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rgb="FFC74A1B"/>
      </left>
      <right/>
      <top style="hair">
        <color auto="1"/>
      </top>
      <bottom style="thin">
        <color rgb="FFC74A1B"/>
      </bottom>
      <diagonal/>
    </border>
    <border>
      <left/>
      <right style="thin">
        <color rgb="FFC74A1B"/>
      </right>
      <top style="thin">
        <color indexed="64"/>
      </top>
      <bottom style="hair">
        <color auto="1"/>
      </bottom>
      <diagonal/>
    </border>
    <border>
      <left/>
      <right style="thin">
        <color rgb="FFC74A1B"/>
      </right>
      <top style="hair">
        <color auto="1"/>
      </top>
      <bottom/>
      <diagonal/>
    </border>
    <border>
      <left style="thin">
        <color rgb="FFC74A1B"/>
      </left>
      <right style="thin">
        <color rgb="FFC74A1B"/>
      </right>
      <top style="hair">
        <color auto="1"/>
      </top>
      <bottom/>
      <diagonal/>
    </border>
    <border>
      <left style="thin">
        <color rgb="FFC74A1B"/>
      </left>
      <right/>
      <top style="hair">
        <color auto="1"/>
      </top>
      <bottom style="hair">
        <color auto="1"/>
      </bottom>
      <diagonal/>
    </border>
    <border>
      <left style="thin">
        <color rgb="FFC74A1B"/>
      </left>
      <right/>
      <top/>
      <bottom style="hair">
        <color auto="1"/>
      </bottom>
      <diagonal/>
    </border>
    <border>
      <left style="thin">
        <color rgb="FFC74A1B"/>
      </left>
      <right/>
      <top style="hair">
        <color auto="1"/>
      </top>
      <bottom/>
      <diagonal/>
    </border>
    <border>
      <left style="medium">
        <color rgb="FFC74A1B"/>
      </left>
      <right style="medium">
        <color rgb="FFC74A1B"/>
      </right>
      <top style="medium">
        <color rgb="FFC74A1B"/>
      </top>
      <bottom style="thin">
        <color auto="1"/>
      </bottom>
      <diagonal/>
    </border>
    <border>
      <left style="medium">
        <color rgb="FFC74A1B"/>
      </left>
      <right style="medium">
        <color rgb="FFC74A1B"/>
      </right>
      <top style="hair">
        <color auto="1"/>
      </top>
      <bottom style="hair">
        <color auto="1"/>
      </bottom>
      <diagonal/>
    </border>
    <border>
      <left style="medium">
        <color rgb="FFC74A1B"/>
      </left>
      <right style="medium">
        <color rgb="FFC74A1B"/>
      </right>
      <top style="hair">
        <color auto="1"/>
      </top>
      <bottom/>
      <diagonal/>
    </border>
    <border>
      <left style="medium">
        <color rgb="FFC74A1B"/>
      </left>
      <right style="medium">
        <color rgb="FFC74A1B"/>
      </right>
      <top/>
      <bottom style="hair">
        <color auto="1"/>
      </bottom>
      <diagonal/>
    </border>
    <border>
      <left style="medium">
        <color rgb="FFC74A1B"/>
      </left>
      <right style="medium">
        <color rgb="FFC74A1B"/>
      </right>
      <top style="hair">
        <color auto="1"/>
      </top>
      <bottom style="thin">
        <color rgb="FFC74A1B"/>
      </bottom>
      <diagonal/>
    </border>
    <border>
      <left style="medium">
        <color rgb="FFC74A1B"/>
      </left>
      <right style="medium">
        <color rgb="FFC74A1B"/>
      </right>
      <top/>
      <bottom/>
      <diagonal/>
    </border>
    <border>
      <left style="medium">
        <color rgb="FFC74A1B"/>
      </left>
      <right style="medium">
        <color rgb="FFC74A1B"/>
      </right>
      <top/>
      <bottom style="medium">
        <color rgb="FFC74A1B"/>
      </bottom>
      <diagonal/>
    </border>
    <border>
      <left style="medium">
        <color rgb="FFC74A1B"/>
      </left>
      <right style="medium">
        <color rgb="FFC74A1B"/>
      </right>
      <top style="thin">
        <color rgb="FF005579"/>
      </top>
      <bottom style="thin">
        <color rgb="FF005579"/>
      </bottom>
      <diagonal/>
    </border>
    <border>
      <left style="thin">
        <color indexed="64"/>
      </left>
      <right style="thin">
        <color indexed="64"/>
      </right>
      <top style="thin">
        <color rgb="FF005579"/>
      </top>
      <bottom style="thin">
        <color rgb="FF005579"/>
      </bottom>
      <diagonal/>
    </border>
    <border>
      <left style="thin">
        <color indexed="64"/>
      </left>
      <right/>
      <top style="thin">
        <color rgb="FF005579"/>
      </top>
      <bottom style="thin">
        <color rgb="FF005579"/>
      </bottom>
      <diagonal/>
    </border>
    <border>
      <left/>
      <right style="thin">
        <color rgb="FF005579"/>
      </right>
      <top style="thin">
        <color rgb="FF005579"/>
      </top>
      <bottom style="thin">
        <color auto="1"/>
      </bottom>
      <diagonal/>
    </border>
    <border>
      <left style="thin">
        <color rgb="FFC74A1B"/>
      </left>
      <right/>
      <top style="thin">
        <color rgb="FFC74A1B"/>
      </top>
      <bottom style="thin">
        <color rgb="FFC74A1B"/>
      </bottom>
      <diagonal/>
    </border>
    <border>
      <left/>
      <right style="thin">
        <color rgb="FFC74A1B"/>
      </right>
      <top style="thin">
        <color rgb="FFC74A1B"/>
      </top>
      <bottom style="thin">
        <color rgb="FFC74A1B"/>
      </bottom>
      <diagonal/>
    </border>
    <border>
      <left/>
      <right style="thin">
        <color rgb="FFC74A1B"/>
      </right>
      <top style="thin">
        <color rgb="FF005579"/>
      </top>
      <bottom style="hair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rgb="FFC74A1B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rgb="FFC74A1B"/>
      </top>
      <bottom style="thin">
        <color rgb="FFC74A1B"/>
      </bottom>
      <diagonal/>
    </border>
    <border>
      <left/>
      <right/>
      <top style="hair">
        <color auto="1"/>
      </top>
      <bottom style="thin">
        <color rgb="FFC74A1B"/>
      </bottom>
      <diagonal/>
    </border>
    <border>
      <left style="medium">
        <color rgb="FFC74A1B"/>
      </left>
      <right style="thin">
        <color rgb="FFC74A1B"/>
      </right>
      <top/>
      <bottom style="hair">
        <color auto="1"/>
      </bottom>
      <diagonal/>
    </border>
    <border>
      <left style="medium">
        <color rgb="FFC74A1B"/>
      </left>
      <right style="thin">
        <color rgb="FFC74A1B"/>
      </right>
      <top style="hair">
        <color auto="1"/>
      </top>
      <bottom style="hair">
        <color auto="1"/>
      </bottom>
      <diagonal/>
    </border>
    <border>
      <left style="medium">
        <color rgb="FFC74A1B"/>
      </left>
      <right style="thin">
        <color rgb="FFC74A1B"/>
      </right>
      <top style="hair">
        <color auto="1"/>
      </top>
      <bottom/>
      <diagonal/>
    </border>
    <border>
      <left style="medium">
        <color rgb="FFC74A1B"/>
      </left>
      <right style="thin">
        <color rgb="FFC74A1B"/>
      </right>
      <top style="thin">
        <color rgb="FFC74A1B"/>
      </top>
      <bottom style="thin">
        <color rgb="FFC74A1B"/>
      </bottom>
      <diagonal/>
    </border>
    <border>
      <left style="medium">
        <color rgb="FFC74A1B"/>
      </left>
      <right style="thin">
        <color rgb="FFC74A1B"/>
      </right>
      <top style="hair">
        <color auto="1"/>
      </top>
      <bottom style="thin">
        <color rgb="FFC74A1B"/>
      </bottom>
      <diagonal/>
    </border>
    <border>
      <left style="medium">
        <color rgb="FFC74A1B"/>
      </left>
      <right style="medium">
        <color rgb="FFC74A1B"/>
      </right>
      <top style="medium">
        <color rgb="FFC74A1B"/>
      </top>
      <bottom style="hair">
        <color auto="1"/>
      </bottom>
      <diagonal/>
    </border>
    <border>
      <left style="medium">
        <color rgb="FFC74A1B"/>
      </left>
      <right style="medium">
        <color rgb="FFC74A1B"/>
      </right>
      <top style="thin">
        <color rgb="FFC74A1B"/>
      </top>
      <bottom style="thin">
        <color rgb="FFC74A1B"/>
      </bottom>
      <diagonal/>
    </border>
    <border>
      <left style="medium">
        <color rgb="FFC74A1B"/>
      </left>
      <right/>
      <top style="medium">
        <color rgb="FFC74A1B"/>
      </top>
      <bottom/>
      <diagonal/>
    </border>
    <border>
      <left style="medium">
        <color rgb="FFC74A1B"/>
      </left>
      <right/>
      <top/>
      <bottom/>
      <diagonal/>
    </border>
    <border>
      <left style="medium">
        <color rgb="FFC74A1B"/>
      </left>
      <right/>
      <top/>
      <bottom style="medium">
        <color rgb="FFC74A1B"/>
      </bottom>
      <diagonal/>
    </border>
    <border>
      <left/>
      <right style="thin">
        <color theme="0"/>
      </right>
      <top/>
      <bottom style="medium">
        <color rgb="FFC74A1B"/>
      </bottom>
      <diagonal/>
    </border>
    <border>
      <left/>
      <right style="thin">
        <color theme="0"/>
      </right>
      <top style="medium">
        <color rgb="FFC74A1B"/>
      </top>
      <bottom/>
      <diagonal/>
    </border>
    <border>
      <left/>
      <right style="thin">
        <color theme="0"/>
      </right>
      <top style="medium">
        <color rgb="FFC74A1B"/>
      </top>
      <bottom style="medium">
        <color rgb="FFC74A1B"/>
      </bottom>
      <diagonal/>
    </border>
    <border>
      <left style="medium">
        <color rgb="FFC74A1B"/>
      </left>
      <right style="medium">
        <color rgb="FFC74A1B"/>
      </right>
      <top style="medium">
        <color rgb="FFC74A1B"/>
      </top>
      <bottom/>
      <diagonal/>
    </border>
    <border>
      <left style="medium">
        <color rgb="FFC74A1B"/>
      </left>
      <right style="medium">
        <color rgb="FFC74A1B"/>
      </right>
      <top style="thin">
        <color rgb="FF005579"/>
      </top>
      <bottom style="hair">
        <color auto="1"/>
      </bottom>
      <diagonal/>
    </border>
    <border>
      <left style="medium">
        <color rgb="FFC74A1B"/>
      </left>
      <right style="medium">
        <color rgb="FFC74A1B"/>
      </right>
      <top style="hair">
        <color auto="1"/>
      </top>
      <bottom style="medium">
        <color rgb="FFC74A1B"/>
      </bottom>
      <diagonal/>
    </border>
    <border>
      <left/>
      <right/>
      <top style="thin">
        <color rgb="FF005579"/>
      </top>
      <bottom style="hair">
        <color auto="1"/>
      </bottom>
      <diagonal/>
    </border>
    <border>
      <left style="medium">
        <color rgb="FFC74A1B"/>
      </left>
      <right style="thin">
        <color rgb="FFC74A1B"/>
      </right>
      <top style="thin">
        <color rgb="FF005579"/>
      </top>
      <bottom style="hair">
        <color auto="1"/>
      </bottom>
      <diagonal/>
    </border>
    <border>
      <left style="thin">
        <color rgb="FF005579"/>
      </left>
      <right style="thin">
        <color rgb="FF005579"/>
      </right>
      <top style="thin">
        <color rgb="FF005579"/>
      </top>
      <bottom style="thin">
        <color rgb="FFC74A1B"/>
      </bottom>
      <diagonal/>
    </border>
    <border>
      <left style="thin">
        <color rgb="FFC74A1B"/>
      </left>
      <right style="thin">
        <color rgb="FFC74A1B"/>
      </right>
      <top style="thin">
        <color rgb="FFC74A1B"/>
      </top>
      <bottom style="hair">
        <color auto="1"/>
      </bottom>
      <diagonal/>
    </border>
    <border>
      <left/>
      <right style="thin">
        <color rgb="FFC74A1B"/>
      </right>
      <top style="thin">
        <color rgb="FFC74A1B"/>
      </top>
      <bottom/>
      <diagonal/>
    </border>
    <border>
      <left/>
      <right/>
      <top style="thin">
        <color rgb="FFC74A1B"/>
      </top>
      <bottom/>
      <diagonal/>
    </border>
    <border>
      <left/>
      <right style="thin">
        <color rgb="FFC74A1B"/>
      </right>
      <top style="thin">
        <color rgb="FFC74A1B"/>
      </top>
      <bottom style="hair">
        <color auto="1"/>
      </bottom>
      <diagonal/>
    </border>
    <border>
      <left style="thin">
        <color rgb="FFC74A1B"/>
      </left>
      <right/>
      <top style="medium">
        <color rgb="FFC74A1B"/>
      </top>
      <bottom/>
      <diagonal/>
    </border>
    <border>
      <left style="thin">
        <color rgb="FFC74A1B"/>
      </left>
      <right/>
      <top/>
      <bottom/>
      <diagonal/>
    </border>
    <border>
      <left style="thin">
        <color rgb="FFC74A1B"/>
      </left>
      <right/>
      <top/>
      <bottom style="medium">
        <color rgb="FFC74A1B"/>
      </bottom>
      <diagonal/>
    </border>
    <border>
      <left style="medium">
        <color rgb="FFC74A1B"/>
      </left>
      <right/>
      <top style="medium">
        <color rgb="FFC74A1B"/>
      </top>
      <bottom style="hair">
        <color auto="1"/>
      </bottom>
      <diagonal/>
    </border>
    <border>
      <left style="medium">
        <color rgb="FFC74A1B"/>
      </left>
      <right/>
      <top style="hair">
        <color auto="1"/>
      </top>
      <bottom style="hair">
        <color auto="1"/>
      </bottom>
      <diagonal/>
    </border>
    <border>
      <left style="medium">
        <color rgb="FFC74A1B"/>
      </left>
      <right/>
      <top style="hair">
        <color auto="1"/>
      </top>
      <bottom style="medium">
        <color rgb="FFC74A1B"/>
      </bottom>
      <diagonal/>
    </border>
    <border>
      <left style="medium">
        <color rgb="FFC74A1B"/>
      </left>
      <right style="thin">
        <color rgb="FFC74A1B"/>
      </right>
      <top style="medium">
        <color rgb="FFC74A1B"/>
      </top>
      <bottom style="hair">
        <color auto="1"/>
      </bottom>
      <diagonal/>
    </border>
    <border>
      <left style="medium">
        <color rgb="FFC74A1B"/>
      </left>
      <right style="thin">
        <color rgb="FFC74A1B"/>
      </right>
      <top style="hair">
        <color auto="1"/>
      </top>
      <bottom style="medium">
        <color rgb="FFC74A1B"/>
      </bottom>
      <diagonal/>
    </border>
    <border>
      <left style="thin">
        <color rgb="FFC74A1B"/>
      </left>
      <right/>
      <top style="medium">
        <color rgb="FFC74A1B"/>
      </top>
      <bottom style="hair">
        <color auto="1"/>
      </bottom>
      <diagonal/>
    </border>
    <border>
      <left style="thin">
        <color rgb="FFC74A1B"/>
      </left>
      <right/>
      <top style="hair">
        <color auto="1"/>
      </top>
      <bottom style="medium">
        <color rgb="FFC74A1B"/>
      </bottom>
      <diagonal/>
    </border>
    <border>
      <left style="thin">
        <color rgb="FFC74A1B"/>
      </left>
      <right style="medium">
        <color rgb="FFC74A1B"/>
      </right>
      <top style="medium">
        <color rgb="FFC74A1B"/>
      </top>
      <bottom style="hair">
        <color auto="1"/>
      </bottom>
      <diagonal/>
    </border>
    <border>
      <left style="thin">
        <color rgb="FFC74A1B"/>
      </left>
      <right style="medium">
        <color rgb="FFC74A1B"/>
      </right>
      <top style="hair">
        <color auto="1"/>
      </top>
      <bottom style="hair">
        <color auto="1"/>
      </bottom>
      <diagonal/>
    </border>
    <border>
      <left style="thin">
        <color rgb="FFC74A1B"/>
      </left>
      <right style="medium">
        <color rgb="FFC74A1B"/>
      </right>
      <top style="hair">
        <color auto="1"/>
      </top>
      <bottom style="medium">
        <color rgb="FFC74A1B"/>
      </bottom>
      <diagonal/>
    </border>
    <border>
      <left/>
      <right/>
      <top style="medium">
        <color rgb="FFC74A1B"/>
      </top>
      <bottom style="hair">
        <color auto="1"/>
      </bottom>
      <diagonal/>
    </border>
    <border>
      <left/>
      <right/>
      <top style="hair">
        <color auto="1"/>
      </top>
      <bottom style="medium">
        <color rgb="FFC74A1B"/>
      </bottom>
      <diagonal/>
    </border>
  </borders>
  <cellStyleXfs count="46">
    <xf numFmtId="0" fontId="0" fillId="0" borderId="0"/>
    <xf numFmtId="9" fontId="6" fillId="0" borderId="0" applyFont="0" applyFill="0" applyBorder="0" applyAlignment="0" applyProtection="0"/>
    <xf numFmtId="49" fontId="11" fillId="5" borderId="10">
      <alignment horizontal="left" wrapText="1"/>
    </xf>
    <xf numFmtId="165" fontId="9" fillId="0" borderId="10">
      <alignment horizontal="right"/>
    </xf>
    <xf numFmtId="166" fontId="9" fillId="0" borderId="10">
      <alignment horizontal="right"/>
    </xf>
    <xf numFmtId="167" fontId="9" fillId="0" borderId="10">
      <alignment horizontal="right"/>
    </xf>
    <xf numFmtId="165" fontId="1" fillId="7" borderId="10">
      <alignment horizontal="right"/>
    </xf>
    <xf numFmtId="0" fontId="32" fillId="0" borderId="0"/>
    <xf numFmtId="182" fontId="36" fillId="0" borderId="0" applyFill="0" applyBorder="0" applyAlignment="0"/>
    <xf numFmtId="182" fontId="36" fillId="0" borderId="0" applyFill="0" applyBorder="0" applyAlignment="0"/>
    <xf numFmtId="178" fontId="36" fillId="0" borderId="0" applyFill="0" applyBorder="0" applyAlignment="0"/>
    <xf numFmtId="175" fontId="35" fillId="0" borderId="0" applyFill="0" applyBorder="0" applyAlignment="0"/>
    <xf numFmtId="179" fontId="36" fillId="0" borderId="0" applyFill="0" applyBorder="0" applyAlignment="0"/>
    <xf numFmtId="182" fontId="36" fillId="0" borderId="0" applyFill="0" applyBorder="0" applyAlignment="0"/>
    <xf numFmtId="177" fontId="35" fillId="0" borderId="0" applyFill="0" applyBorder="0" applyAlignment="0"/>
    <xf numFmtId="182" fontId="36" fillId="0" borderId="0" applyFill="0" applyBorder="0" applyAlignment="0"/>
    <xf numFmtId="43" fontId="33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4" fontId="34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77" fontId="35" fillId="0" borderId="0" applyFill="0" applyBorder="0" applyAlignment="0"/>
    <xf numFmtId="182" fontId="36" fillId="0" borderId="0" applyFill="0" applyBorder="0" applyAlignment="0"/>
    <xf numFmtId="0" fontId="31" fillId="0" borderId="37" applyNumberFormat="0" applyAlignment="0" applyProtection="0">
      <alignment horizontal="left" vertical="center"/>
    </xf>
    <xf numFmtId="0" fontId="31" fillId="0" borderId="38">
      <alignment horizontal="left"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77" fontId="35" fillId="0" borderId="0" applyFill="0" applyBorder="0" applyAlignment="0"/>
    <xf numFmtId="182" fontId="36" fillId="0" borderId="0" applyFill="0" applyBorder="0" applyAlignment="0"/>
    <xf numFmtId="174" fontId="37" fillId="0" borderId="0"/>
    <xf numFmtId="9" fontId="33" fillId="0" borderId="0" applyFont="0" applyFill="0" applyBorder="0" applyAlignment="0" applyProtection="0"/>
    <xf numFmtId="179" fontId="36" fillId="0" borderId="0" applyFont="0" applyFill="0" applyBorder="0" applyAlignment="0" applyProtection="0"/>
    <xf numFmtId="176" fontId="35" fillId="0" borderId="0" applyFont="0" applyFill="0" applyBorder="0" applyAlignment="0" applyProtection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77" fontId="35" fillId="0" borderId="0" applyFill="0" applyBorder="0" applyAlignment="0"/>
    <xf numFmtId="182" fontId="36" fillId="0" borderId="0" applyFill="0" applyBorder="0" applyAlignment="0"/>
    <xf numFmtId="49" fontId="34" fillId="0" borderId="0" applyFill="0" applyBorder="0" applyAlignment="0"/>
    <xf numFmtId="180" fontId="36" fillId="0" borderId="0" applyFill="0" applyBorder="0" applyAlignment="0"/>
    <xf numFmtId="181" fontId="36" fillId="0" borderId="0" applyFill="0" applyBorder="0" applyAlignment="0"/>
    <xf numFmtId="43" fontId="6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534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/>
    <xf numFmtId="3" fontId="1" fillId="2" borderId="3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left" indent="1"/>
    </xf>
    <xf numFmtId="0" fontId="1" fillId="2" borderId="8" xfId="0" applyFont="1" applyFill="1" applyBorder="1" applyAlignment="1">
      <alignment horizontal="left" indent="1"/>
    </xf>
    <xf numFmtId="0" fontId="10" fillId="3" borderId="2" xfId="0" applyFont="1" applyFill="1" applyBorder="1"/>
    <xf numFmtId="0" fontId="10" fillId="3" borderId="2" xfId="0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12" fillId="6" borderId="0" xfId="0" applyFont="1" applyFill="1" applyAlignment="1">
      <alignment vertical="center"/>
    </xf>
    <xf numFmtId="0" fontId="1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4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vertical="center"/>
      <protection locked="0"/>
    </xf>
    <xf numFmtId="166" fontId="1" fillId="2" borderId="4" xfId="1" applyNumberFormat="1" applyFont="1" applyFill="1" applyBorder="1" applyAlignment="1">
      <alignment horizontal="center"/>
    </xf>
    <xf numFmtId="166" fontId="1" fillId="2" borderId="5" xfId="1" applyNumberFormat="1" applyFont="1" applyFill="1" applyBorder="1" applyAlignment="1">
      <alignment horizontal="center"/>
    </xf>
    <xf numFmtId="0" fontId="9" fillId="2" borderId="0" xfId="0" applyFont="1" applyFill="1"/>
    <xf numFmtId="0" fontId="21" fillId="2" borderId="0" xfId="0" applyFont="1" applyFill="1" applyAlignment="1">
      <alignment horizontal="center"/>
    </xf>
    <xf numFmtId="168" fontId="1" fillId="2" borderId="0" xfId="0" applyNumberFormat="1" applyFont="1" applyFill="1"/>
    <xf numFmtId="169" fontId="1" fillId="2" borderId="4" xfId="0" applyNumberFormat="1" applyFont="1" applyFill="1" applyBorder="1" applyAlignment="1">
      <alignment horizontal="center"/>
    </xf>
    <xf numFmtId="169" fontId="1" fillId="2" borderId="7" xfId="0" applyNumberFormat="1" applyFont="1" applyFill="1" applyBorder="1" applyAlignment="1">
      <alignment horizontal="center"/>
    </xf>
    <xf numFmtId="169" fontId="1" fillId="2" borderId="4" xfId="0" applyNumberFormat="1" applyFont="1" applyFill="1" applyBorder="1"/>
    <xf numFmtId="169" fontId="1" fillId="2" borderId="0" xfId="0" applyNumberFormat="1" applyFont="1" applyFill="1" applyAlignment="1">
      <alignment horizontal="center"/>
    </xf>
    <xf numFmtId="169" fontId="1" fillId="2" borderId="12" xfId="0" applyNumberFormat="1" applyFont="1" applyFill="1" applyBorder="1" applyAlignment="1">
      <alignment horizontal="center"/>
    </xf>
    <xf numFmtId="169" fontId="1" fillId="2" borderId="0" xfId="0" applyNumberFormat="1" applyFont="1" applyFill="1"/>
    <xf numFmtId="168" fontId="1" fillId="2" borderId="11" xfId="0" applyNumberFormat="1" applyFont="1" applyFill="1" applyBorder="1" applyAlignment="1">
      <alignment horizontal="left" indent="1"/>
    </xf>
    <xf numFmtId="168" fontId="1" fillId="2" borderId="14" xfId="0" applyNumberFormat="1" applyFont="1" applyFill="1" applyBorder="1" applyAlignment="1">
      <alignment horizontal="left" indent="1"/>
    </xf>
    <xf numFmtId="169" fontId="1" fillId="2" borderId="5" xfId="0" applyNumberFormat="1" applyFont="1" applyFill="1" applyBorder="1" applyAlignment="1">
      <alignment horizontal="center"/>
    </xf>
    <xf numFmtId="169" fontId="1" fillId="2" borderId="12" xfId="0" applyNumberFormat="1" applyFont="1" applyFill="1" applyBorder="1"/>
    <xf numFmtId="169" fontId="1" fillId="2" borderId="13" xfId="0" applyNumberFormat="1" applyFont="1" applyFill="1" applyBorder="1"/>
    <xf numFmtId="169" fontId="1" fillId="2" borderId="9" xfId="0" applyNumberFormat="1" applyFont="1" applyFill="1" applyBorder="1"/>
    <xf numFmtId="169" fontId="1" fillId="2" borderId="3" xfId="0" applyNumberFormat="1" applyFont="1" applyFill="1" applyBorder="1" applyAlignment="1">
      <alignment horizontal="center"/>
    </xf>
    <xf numFmtId="0" fontId="10" fillId="3" borderId="6" xfId="0" applyFont="1" applyFill="1" applyBorder="1"/>
    <xf numFmtId="168" fontId="1" fillId="2" borderId="16" xfId="0" applyNumberFormat="1" applyFont="1" applyFill="1" applyBorder="1" applyAlignment="1">
      <alignment horizontal="left" indent="1"/>
    </xf>
    <xf numFmtId="168" fontId="1" fillId="2" borderId="17" xfId="0" applyNumberFormat="1" applyFont="1" applyFill="1" applyBorder="1" applyAlignment="1">
      <alignment horizontal="left" indent="1"/>
    </xf>
    <xf numFmtId="168" fontId="1" fillId="2" borderId="18" xfId="0" applyNumberFormat="1" applyFont="1" applyFill="1" applyBorder="1" applyAlignment="1">
      <alignment horizontal="left" indent="1"/>
    </xf>
    <xf numFmtId="168" fontId="1" fillId="2" borderId="19" xfId="0" applyNumberFormat="1" applyFont="1" applyFill="1" applyBorder="1" applyAlignment="1">
      <alignment horizontal="left" indent="1"/>
    </xf>
    <xf numFmtId="0" fontId="10" fillId="3" borderId="20" xfId="0" applyFont="1" applyFill="1" applyBorder="1" applyAlignment="1">
      <alignment horizontal="center"/>
    </xf>
    <xf numFmtId="169" fontId="1" fillId="2" borderId="21" xfId="0" applyNumberFormat="1" applyFont="1" applyFill="1" applyBorder="1" applyAlignment="1">
      <alignment horizontal="center"/>
    </xf>
    <xf numFmtId="169" fontId="1" fillId="2" borderId="22" xfId="0" applyNumberFormat="1" applyFont="1" applyFill="1" applyBorder="1" applyAlignment="1">
      <alignment horizontal="center"/>
    </xf>
    <xf numFmtId="169" fontId="1" fillId="2" borderId="23" xfId="0" applyNumberFormat="1" applyFont="1" applyFill="1" applyBorder="1" applyAlignment="1">
      <alignment horizontal="center"/>
    </xf>
    <xf numFmtId="169" fontId="1" fillId="2" borderId="24" xfId="0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168" fontId="1" fillId="2" borderId="27" xfId="0" applyNumberFormat="1" applyFont="1" applyFill="1" applyBorder="1" applyAlignment="1">
      <alignment horizontal="center"/>
    </xf>
    <xf numFmtId="168" fontId="1" fillId="2" borderId="28" xfId="0" applyNumberFormat="1" applyFont="1" applyFill="1" applyBorder="1" applyAlignment="1">
      <alignment horizontal="center"/>
    </xf>
    <xf numFmtId="168" fontId="1" fillId="2" borderId="29" xfId="0" applyNumberFormat="1" applyFont="1" applyFill="1" applyBorder="1" applyAlignment="1">
      <alignment horizontal="center"/>
    </xf>
    <xf numFmtId="168" fontId="1" fillId="2" borderId="30" xfId="0" applyNumberFormat="1" applyFont="1" applyFill="1" applyBorder="1" applyAlignment="1">
      <alignment horizontal="center"/>
    </xf>
    <xf numFmtId="168" fontId="1" fillId="2" borderId="31" xfId="0" applyNumberFormat="1" applyFont="1" applyFill="1" applyBorder="1" applyAlignment="1">
      <alignment horizontal="center"/>
    </xf>
    <xf numFmtId="168" fontId="1" fillId="2" borderId="32" xfId="0" applyNumberFormat="1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1" fillId="4" borderId="0" xfId="0" applyFont="1" applyFill="1" applyAlignment="1">
      <alignment vertical="center"/>
    </xf>
    <xf numFmtId="3" fontId="22" fillId="4" borderId="3" xfId="0" applyNumberFormat="1" applyFont="1" applyFill="1" applyBorder="1" applyAlignment="1">
      <alignment horizontal="center" vertical="center"/>
    </xf>
    <xf numFmtId="3" fontId="22" fillId="4" borderId="4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3" fontId="24" fillId="2" borderId="4" xfId="0" applyNumberFormat="1" applyFont="1" applyFill="1" applyBorder="1" applyAlignment="1">
      <alignment horizontal="center"/>
    </xf>
    <xf numFmtId="168" fontId="1" fillId="2" borderId="34" xfId="0" applyNumberFormat="1" applyFont="1" applyFill="1" applyBorder="1" applyAlignment="1">
      <alignment horizontal="left" indent="1"/>
    </xf>
    <xf numFmtId="168" fontId="1" fillId="2" borderId="35" xfId="0" applyNumberFormat="1" applyFont="1" applyFill="1" applyBorder="1" applyAlignment="1">
      <alignment horizontal="center"/>
    </xf>
    <xf numFmtId="0" fontId="24" fillId="2" borderId="4" xfId="0" applyFont="1" applyFill="1" applyBorder="1" applyAlignment="1">
      <alignment horizontal="left" indent="4"/>
    </xf>
    <xf numFmtId="168" fontId="24" fillId="2" borderId="4" xfId="0" applyNumberFormat="1" applyFont="1" applyFill="1" applyBorder="1" applyAlignment="1">
      <alignment horizontal="center"/>
    </xf>
    <xf numFmtId="0" fontId="24" fillId="2" borderId="5" xfId="0" applyFont="1" applyFill="1" applyBorder="1" applyAlignment="1">
      <alignment horizontal="left" indent="4"/>
    </xf>
    <xf numFmtId="3" fontId="24" fillId="2" borderId="5" xfId="0" applyNumberFormat="1" applyFont="1" applyFill="1" applyBorder="1" applyAlignment="1">
      <alignment horizontal="center"/>
    </xf>
    <xf numFmtId="168" fontId="24" fillId="2" borderId="5" xfId="0" applyNumberFormat="1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165" fontId="24" fillId="8" borderId="3" xfId="0" applyNumberFormat="1" applyFont="1" applyFill="1" applyBorder="1" applyAlignment="1">
      <alignment horizontal="center"/>
    </xf>
    <xf numFmtId="165" fontId="24" fillId="8" borderId="4" xfId="0" applyNumberFormat="1" applyFont="1" applyFill="1" applyBorder="1" applyAlignment="1">
      <alignment horizontal="center"/>
    </xf>
    <xf numFmtId="165" fontId="24" fillId="8" borderId="5" xfId="0" applyNumberFormat="1" applyFont="1" applyFill="1" applyBorder="1" applyAlignment="1">
      <alignment horizontal="center"/>
    </xf>
    <xf numFmtId="2" fontId="24" fillId="8" borderId="15" xfId="0" applyNumberFormat="1" applyFont="1" applyFill="1" applyBorder="1" applyAlignment="1">
      <alignment horizontal="center"/>
    </xf>
    <xf numFmtId="2" fontId="24" fillId="8" borderId="1" xfId="0" applyNumberFormat="1" applyFont="1" applyFill="1" applyBorder="1" applyAlignment="1">
      <alignment horizontal="center"/>
    </xf>
    <xf numFmtId="0" fontId="24" fillId="8" borderId="0" xfId="0" applyFont="1" applyFill="1" applyAlignment="1">
      <alignment horizontal="center"/>
    </xf>
    <xf numFmtId="0" fontId="24" fillId="2" borderId="0" xfId="0" applyFont="1" applyFill="1"/>
    <xf numFmtId="165" fontId="26" fillId="4" borderId="4" xfId="0" applyNumberFormat="1" applyFont="1" applyFill="1" applyBorder="1" applyAlignment="1">
      <alignment horizontal="center" vertical="center"/>
    </xf>
    <xf numFmtId="169" fontId="3" fillId="2" borderId="22" xfId="0" applyNumberFormat="1" applyFont="1" applyFill="1" applyBorder="1" applyAlignment="1">
      <alignment horizontal="center"/>
    </xf>
    <xf numFmtId="0" fontId="24" fillId="2" borderId="4" xfId="0" applyFont="1" applyFill="1" applyBorder="1" applyAlignment="1">
      <alignment horizontal="left" indent="7"/>
    </xf>
    <xf numFmtId="4" fontId="1" fillId="2" borderId="3" xfId="0" applyNumberFormat="1" applyFont="1" applyFill="1" applyBorder="1" applyAlignment="1">
      <alignment horizontal="center"/>
    </xf>
    <xf numFmtId="9" fontId="24" fillId="8" borderId="1" xfId="1" applyFont="1" applyFill="1" applyBorder="1" applyAlignment="1">
      <alignment horizontal="center"/>
    </xf>
    <xf numFmtId="0" fontId="10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172" fontId="24" fillId="8" borderId="1" xfId="0" applyNumberFormat="1" applyFont="1" applyFill="1" applyBorder="1" applyAlignment="1">
      <alignment horizontal="center"/>
    </xf>
    <xf numFmtId="173" fontId="1" fillId="2" borderId="0" xfId="0" applyNumberFormat="1" applyFont="1" applyFill="1"/>
    <xf numFmtId="0" fontId="10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2" fontId="24" fillId="8" borderId="1" xfId="1" applyNumberFormat="1" applyFont="1" applyFill="1" applyBorder="1" applyAlignment="1">
      <alignment horizontal="center"/>
    </xf>
    <xf numFmtId="4" fontId="24" fillId="2" borderId="4" xfId="0" applyNumberFormat="1" applyFont="1" applyFill="1" applyBorder="1" applyAlignment="1">
      <alignment horizontal="center"/>
    </xf>
    <xf numFmtId="3" fontId="24" fillId="8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172" fontId="1" fillId="2" borderId="5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 indent="1"/>
    </xf>
    <xf numFmtId="0" fontId="10" fillId="3" borderId="2" xfId="0" applyFont="1" applyFill="1" applyBorder="1" applyAlignment="1">
      <alignment horizontal="center" wrapText="1"/>
    </xf>
    <xf numFmtId="165" fontId="24" fillId="8" borderId="1" xfId="0" applyNumberFormat="1" applyFont="1" applyFill="1" applyBorder="1" applyAlignment="1">
      <alignment horizontal="center"/>
    </xf>
    <xf numFmtId="0" fontId="29" fillId="2" borderId="4" xfId="0" applyFont="1" applyFill="1" applyBorder="1" applyAlignment="1">
      <alignment horizontal="left" indent="4"/>
    </xf>
    <xf numFmtId="3" fontId="29" fillId="2" borderId="4" xfId="0" applyNumberFormat="1" applyFont="1" applyFill="1" applyBorder="1" applyAlignment="1">
      <alignment horizontal="center"/>
    </xf>
    <xf numFmtId="0" fontId="29" fillId="2" borderId="4" xfId="0" applyFont="1" applyFill="1" applyBorder="1" applyAlignment="1">
      <alignment horizontal="left" indent="1"/>
    </xf>
    <xf numFmtId="0" fontId="29" fillId="2" borderId="5" xfId="0" applyFont="1" applyFill="1" applyBorder="1" applyAlignment="1">
      <alignment horizontal="left" indent="4"/>
    </xf>
    <xf numFmtId="3" fontId="29" fillId="2" borderId="5" xfId="0" applyNumberFormat="1" applyFont="1" applyFill="1" applyBorder="1" applyAlignment="1">
      <alignment horizontal="center"/>
    </xf>
    <xf numFmtId="4" fontId="29" fillId="2" borderId="5" xfId="0" applyNumberFormat="1" applyFont="1" applyFill="1" applyBorder="1" applyAlignment="1">
      <alignment horizontal="center"/>
    </xf>
    <xf numFmtId="4" fontId="29" fillId="2" borderId="4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 indent="1"/>
    </xf>
    <xf numFmtId="3" fontId="1" fillId="2" borderId="2" xfId="0" applyNumberFormat="1" applyFont="1" applyFill="1" applyBorder="1" applyAlignment="1">
      <alignment horizontal="center"/>
    </xf>
    <xf numFmtId="169" fontId="1" fillId="2" borderId="36" xfId="0" applyNumberFormat="1" applyFont="1" applyFill="1" applyBorder="1" applyAlignment="1">
      <alignment horizontal="center"/>
    </xf>
    <xf numFmtId="165" fontId="29" fillId="2" borderId="5" xfId="0" applyNumberFormat="1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 wrapText="1"/>
    </xf>
    <xf numFmtId="3" fontId="29" fillId="2" borderId="3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24" fillId="2" borderId="5" xfId="0" applyFont="1" applyFill="1" applyBorder="1" applyAlignment="1">
      <alignment horizontal="left" indent="7"/>
    </xf>
    <xf numFmtId="2" fontId="24" fillId="2" borderId="4" xfId="0" applyNumberFormat="1" applyFont="1" applyFill="1" applyBorder="1" applyAlignment="1">
      <alignment horizontal="center"/>
    </xf>
    <xf numFmtId="0" fontId="24" fillId="2" borderId="4" xfId="0" applyFont="1" applyFill="1" applyBorder="1" applyAlignment="1">
      <alignment horizontal="left" indent="10"/>
    </xf>
    <xf numFmtId="4" fontId="1" fillId="2" borderId="4" xfId="0" applyNumberFormat="1" applyFont="1" applyFill="1" applyBorder="1" applyAlignment="1">
      <alignment horizontal="center"/>
    </xf>
    <xf numFmtId="165" fontId="24" fillId="2" borderId="5" xfId="0" applyNumberFormat="1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4" fontId="24" fillId="2" borderId="7" xfId="0" applyNumberFormat="1" applyFont="1" applyFill="1" applyBorder="1" applyAlignment="1">
      <alignment horizontal="center"/>
    </xf>
    <xf numFmtId="0" fontId="24" fillId="2" borderId="7" xfId="0" applyFont="1" applyFill="1" applyBorder="1" applyAlignment="1">
      <alignment horizontal="left" indent="4"/>
    </xf>
    <xf numFmtId="3" fontId="24" fillId="2" borderId="7" xfId="0" applyNumberFormat="1" applyFont="1" applyFill="1" applyBorder="1" applyAlignment="1">
      <alignment horizontal="center"/>
    </xf>
    <xf numFmtId="6" fontId="24" fillId="2" borderId="0" xfId="0" applyNumberFormat="1" applyFont="1" applyFill="1" applyAlignment="1">
      <alignment horizontal="center"/>
    </xf>
    <xf numFmtId="183" fontId="24" fillId="2" borderId="0" xfId="0" applyNumberFormat="1" applyFont="1" applyFill="1"/>
    <xf numFmtId="6" fontId="1" fillId="2" borderId="0" xfId="0" applyNumberFormat="1" applyFont="1" applyFill="1"/>
    <xf numFmtId="183" fontId="1" fillId="2" borderId="0" xfId="0" applyNumberFormat="1" applyFont="1" applyFill="1"/>
    <xf numFmtId="184" fontId="1" fillId="2" borderId="22" xfId="0" applyNumberFormat="1" applyFont="1" applyFill="1" applyBorder="1" applyAlignment="1">
      <alignment horizontal="center"/>
    </xf>
    <xf numFmtId="184" fontId="1" fillId="2" borderId="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indent="1"/>
    </xf>
    <xf numFmtId="165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left"/>
    </xf>
    <xf numFmtId="0" fontId="1" fillId="2" borderId="8" xfId="0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9" fontId="1" fillId="2" borderId="4" xfId="1" applyFont="1" applyFill="1" applyBorder="1" applyAlignment="1">
      <alignment horizontal="center"/>
    </xf>
    <xf numFmtId="9" fontId="1" fillId="2" borderId="5" xfId="1" applyFont="1" applyFill="1" applyBorder="1" applyAlignment="1">
      <alignment horizontal="center"/>
    </xf>
    <xf numFmtId="165" fontId="1" fillId="2" borderId="22" xfId="0" applyNumberFormat="1" applyFont="1" applyFill="1" applyBorder="1"/>
    <xf numFmtId="165" fontId="26" fillId="2" borderId="3" xfId="0" applyNumberFormat="1" applyFont="1" applyFill="1" applyBorder="1"/>
    <xf numFmtId="165" fontId="26" fillId="2" borderId="4" xfId="0" applyNumberFormat="1" applyFont="1" applyFill="1" applyBorder="1"/>
    <xf numFmtId="165" fontId="26" fillId="2" borderId="5" xfId="0" applyNumberFormat="1" applyFont="1" applyFill="1" applyBorder="1"/>
    <xf numFmtId="165" fontId="26" fillId="2" borderId="3" xfId="0" applyNumberFormat="1" applyFont="1" applyFill="1" applyBorder="1" applyAlignment="1">
      <alignment horizontal="center"/>
    </xf>
    <xf numFmtId="165" fontId="26" fillId="2" borderId="5" xfId="0" applyNumberFormat="1" applyFont="1" applyFill="1" applyBorder="1" applyAlignment="1">
      <alignment horizontal="center"/>
    </xf>
    <xf numFmtId="165" fontId="26" fillId="2" borderId="4" xfId="0" applyNumberFormat="1" applyFont="1" applyFill="1" applyBorder="1" applyAlignment="1">
      <alignment horizontal="center"/>
    </xf>
    <xf numFmtId="165" fontId="26" fillId="2" borderId="8" xfId="0" applyNumberFormat="1" applyFont="1" applyFill="1" applyBorder="1" applyAlignment="1">
      <alignment horizontal="center"/>
    </xf>
    <xf numFmtId="165" fontId="1" fillId="2" borderId="24" xfId="0" applyNumberFormat="1" applyFont="1" applyFill="1" applyBorder="1"/>
    <xf numFmtId="0" fontId="10" fillId="3" borderId="6" xfId="0" applyFont="1" applyFill="1" applyBorder="1" applyAlignment="1">
      <alignment horizontal="center"/>
    </xf>
    <xf numFmtId="3" fontId="1" fillId="2" borderId="19" xfId="0" applyNumberFormat="1" applyFont="1" applyFill="1" applyBorder="1" applyAlignment="1">
      <alignment horizontal="center"/>
    </xf>
    <xf numFmtId="3" fontId="24" fillId="2" borderId="17" xfId="0" applyNumberFormat="1" applyFont="1" applyFill="1" applyBorder="1" applyAlignment="1">
      <alignment horizontal="center"/>
    </xf>
    <xf numFmtId="3" fontId="24" fillId="2" borderId="18" xfId="0" applyNumberFormat="1" applyFont="1" applyFill="1" applyBorder="1" applyAlignment="1">
      <alignment horizontal="center"/>
    </xf>
    <xf numFmtId="3" fontId="1" fillId="2" borderId="17" xfId="0" applyNumberFormat="1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4" xfId="0" applyFont="1" applyFill="1" applyBorder="1"/>
    <xf numFmtId="0" fontId="1" fillId="2" borderId="45" xfId="0" applyFont="1" applyFill="1" applyBorder="1"/>
    <xf numFmtId="0" fontId="10" fillId="3" borderId="46" xfId="0" applyFont="1" applyFill="1" applyBorder="1" applyAlignment="1">
      <alignment horizontal="center"/>
    </xf>
    <xf numFmtId="0" fontId="10" fillId="3" borderId="47" xfId="0" applyFont="1" applyFill="1" applyBorder="1" applyAlignment="1">
      <alignment horizontal="center"/>
    </xf>
    <xf numFmtId="3" fontId="1" fillId="2" borderId="48" xfId="0" applyNumberFormat="1" applyFont="1" applyFill="1" applyBorder="1" applyAlignment="1">
      <alignment horizontal="center"/>
    </xf>
    <xf numFmtId="4" fontId="24" fillId="2" borderId="50" xfId="0" applyNumberFormat="1" applyFont="1" applyFill="1" applyBorder="1" applyAlignment="1">
      <alignment horizontal="center"/>
    </xf>
    <xf numFmtId="3" fontId="24" fillId="2" borderId="50" xfId="0" applyNumberFormat="1" applyFont="1" applyFill="1" applyBorder="1" applyAlignment="1">
      <alignment horizontal="center"/>
    </xf>
    <xf numFmtId="3" fontId="24" fillId="2" borderId="52" xfId="0" applyNumberFormat="1" applyFont="1" applyFill="1" applyBorder="1" applyAlignment="1">
      <alignment horizontal="center"/>
    </xf>
    <xf numFmtId="0" fontId="1" fillId="2" borderId="54" xfId="0" applyFont="1" applyFill="1" applyBorder="1"/>
    <xf numFmtId="0" fontId="1" fillId="2" borderId="55" xfId="0" applyFont="1" applyFill="1" applyBorder="1"/>
    <xf numFmtId="0" fontId="1" fillId="2" borderId="54" xfId="0" applyFont="1" applyFill="1" applyBorder="1" applyAlignment="1">
      <alignment horizontal="center"/>
    </xf>
    <xf numFmtId="3" fontId="1" fillId="2" borderId="50" xfId="0" applyNumberFormat="1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1" fillId="2" borderId="57" xfId="0" applyFont="1" applyFill="1" applyBorder="1"/>
    <xf numFmtId="0" fontId="1" fillId="2" borderId="58" xfId="0" applyFont="1" applyFill="1" applyBorder="1"/>
    <xf numFmtId="3" fontId="1" fillId="2" borderId="49" xfId="0" applyNumberFormat="1" applyFont="1" applyFill="1" applyBorder="1" applyAlignment="1">
      <alignment horizontal="center"/>
    </xf>
    <xf numFmtId="4" fontId="24" fillId="2" borderId="51" xfId="0" applyNumberFormat="1" applyFont="1" applyFill="1" applyBorder="1" applyAlignment="1">
      <alignment horizontal="center"/>
    </xf>
    <xf numFmtId="3" fontId="24" fillId="2" borderId="51" xfId="0" applyNumberFormat="1" applyFont="1" applyFill="1" applyBorder="1" applyAlignment="1">
      <alignment horizontal="center"/>
    </xf>
    <xf numFmtId="3" fontId="24" fillId="2" borderId="53" xfId="0" applyNumberFormat="1" applyFont="1" applyFill="1" applyBorder="1" applyAlignment="1">
      <alignment horizontal="center"/>
    </xf>
    <xf numFmtId="3" fontId="1" fillId="2" borderId="51" xfId="0" applyNumberFormat="1" applyFont="1" applyFill="1" applyBorder="1" applyAlignment="1">
      <alignment horizontal="center"/>
    </xf>
    <xf numFmtId="2" fontId="24" fillId="2" borderId="50" xfId="0" applyNumberFormat="1" applyFont="1" applyFill="1" applyBorder="1" applyAlignment="1">
      <alignment horizontal="center"/>
    </xf>
    <xf numFmtId="2" fontId="24" fillId="2" borderId="51" xfId="0" applyNumberFormat="1" applyFont="1" applyFill="1" applyBorder="1" applyAlignment="1">
      <alignment horizontal="center"/>
    </xf>
    <xf numFmtId="0" fontId="21" fillId="2" borderId="55" xfId="0" applyFont="1" applyFill="1" applyBorder="1" applyAlignment="1">
      <alignment horizontal="center"/>
    </xf>
    <xf numFmtId="165" fontId="26" fillId="2" borderId="16" xfId="0" applyNumberFormat="1" applyFont="1" applyFill="1" applyBorder="1" applyAlignment="1">
      <alignment horizontal="left"/>
    </xf>
    <xf numFmtId="165" fontId="26" fillId="2" borderId="42" xfId="0" applyNumberFormat="1" applyFont="1" applyFill="1" applyBorder="1" applyAlignment="1">
      <alignment horizontal="left"/>
    </xf>
    <xf numFmtId="165" fontId="26" fillId="2" borderId="21" xfId="0" applyNumberFormat="1" applyFont="1" applyFill="1" applyBorder="1" applyAlignment="1">
      <alignment horizontal="left"/>
    </xf>
    <xf numFmtId="0" fontId="29" fillId="2" borderId="3" xfId="0" applyFont="1" applyFill="1" applyBorder="1" applyAlignment="1">
      <alignment horizontal="left" indent="1"/>
    </xf>
    <xf numFmtId="0" fontId="29" fillId="2" borderId="5" xfId="0" applyFont="1" applyFill="1" applyBorder="1" applyAlignment="1">
      <alignment horizontal="left" indent="1"/>
    </xf>
    <xf numFmtId="165" fontId="26" fillId="2" borderId="24" xfId="0" applyNumberFormat="1" applyFont="1" applyFill="1" applyBorder="1" applyAlignment="1">
      <alignment horizontal="center"/>
    </xf>
    <xf numFmtId="165" fontId="26" fillId="2" borderId="22" xfId="0" applyNumberFormat="1" applyFont="1" applyFill="1" applyBorder="1" applyAlignment="1">
      <alignment horizontal="center"/>
    </xf>
    <xf numFmtId="165" fontId="26" fillId="2" borderId="52" xfId="0" applyNumberFormat="1" applyFont="1" applyFill="1" applyBorder="1" applyAlignment="1">
      <alignment horizontal="center"/>
    </xf>
    <xf numFmtId="165" fontId="26" fillId="2" borderId="23" xfId="0" applyNumberFormat="1" applyFont="1" applyFill="1" applyBorder="1" applyAlignment="1">
      <alignment horizontal="center"/>
    </xf>
    <xf numFmtId="165" fontId="26" fillId="8" borderId="14" xfId="0" applyNumberFormat="1" applyFont="1" applyFill="1" applyBorder="1" applyAlignment="1">
      <alignment horizontal="left"/>
    </xf>
    <xf numFmtId="185" fontId="1" fillId="2" borderId="0" xfId="44" applyNumberFormat="1" applyFont="1" applyFill="1"/>
    <xf numFmtId="171" fontId="1" fillId="2" borderId="22" xfId="0" applyNumberFormat="1" applyFont="1" applyFill="1" applyBorder="1" applyAlignment="1">
      <alignment horizontal="center"/>
    </xf>
    <xf numFmtId="171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165" fontId="26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26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indent="1"/>
    </xf>
    <xf numFmtId="168" fontId="21" fillId="2" borderId="11" xfId="0" applyNumberFormat="1" applyFont="1" applyFill="1" applyBorder="1" applyAlignment="1">
      <alignment horizontal="left" indent="4"/>
    </xf>
    <xf numFmtId="168" fontId="21" fillId="2" borderId="30" xfId="0" applyNumberFormat="1" applyFont="1" applyFill="1" applyBorder="1" applyAlignment="1">
      <alignment horizontal="center"/>
    </xf>
    <xf numFmtId="169" fontId="21" fillId="2" borderId="12" xfId="0" applyNumberFormat="1" applyFont="1" applyFill="1" applyBorder="1" applyAlignment="1">
      <alignment horizontal="center"/>
    </xf>
    <xf numFmtId="169" fontId="21" fillId="2" borderId="13" xfId="0" applyNumberFormat="1" applyFont="1" applyFill="1" applyBorder="1" applyAlignment="1">
      <alignment horizontal="center"/>
    </xf>
    <xf numFmtId="168" fontId="21" fillId="2" borderId="59" xfId="0" applyNumberFormat="1" applyFont="1" applyFill="1" applyBorder="1" applyAlignment="1">
      <alignment horizontal="left" indent="4"/>
    </xf>
    <xf numFmtId="168" fontId="21" fillId="2" borderId="60" xfId="0" applyNumberFormat="1" applyFont="1" applyFill="1" applyBorder="1" applyAlignment="1">
      <alignment horizontal="center"/>
    </xf>
    <xf numFmtId="169" fontId="21" fillId="2" borderId="61" xfId="0" applyNumberFormat="1" applyFont="1" applyFill="1" applyBorder="1" applyAlignment="1">
      <alignment horizontal="center"/>
    </xf>
    <xf numFmtId="169" fontId="21" fillId="2" borderId="62" xfId="0" applyNumberFormat="1" applyFont="1" applyFill="1" applyBorder="1" applyAlignment="1">
      <alignment horizontal="center"/>
    </xf>
    <xf numFmtId="165" fontId="26" fillId="2" borderId="50" xfId="0" applyNumberFormat="1" applyFont="1" applyFill="1" applyBorder="1" applyAlignment="1">
      <alignment horizontal="center"/>
    </xf>
    <xf numFmtId="165" fontId="1" fillId="2" borderId="24" xfId="0" applyNumberFormat="1" applyFont="1" applyFill="1" applyBorder="1" applyAlignment="1">
      <alignment horizontal="center"/>
    </xf>
    <xf numFmtId="165" fontId="1" fillId="2" borderId="22" xfId="0" applyNumberFormat="1" applyFont="1" applyFill="1" applyBorder="1" applyAlignment="1">
      <alignment horizontal="center"/>
    </xf>
    <xf numFmtId="165" fontId="29" fillId="2" borderId="4" xfId="0" applyNumberFormat="1" applyFont="1" applyFill="1" applyBorder="1" applyAlignment="1">
      <alignment horizontal="center"/>
    </xf>
    <xf numFmtId="165" fontId="26" fillId="2" borderId="7" xfId="0" applyNumberFormat="1" applyFont="1" applyFill="1" applyBorder="1" applyAlignment="1">
      <alignment horizontal="center"/>
    </xf>
    <xf numFmtId="0" fontId="24" fillId="2" borderId="17" xfId="0" applyFont="1" applyFill="1" applyBorder="1" applyAlignment="1">
      <alignment horizontal="left" indent="7"/>
    </xf>
    <xf numFmtId="186" fontId="1" fillId="2" borderId="22" xfId="0" applyNumberFormat="1" applyFont="1" applyFill="1" applyBorder="1" applyAlignment="1">
      <alignment horizontal="center"/>
    </xf>
    <xf numFmtId="186" fontId="29" fillId="2" borderId="22" xfId="0" applyNumberFormat="1" applyFont="1" applyFill="1" applyBorder="1" applyAlignment="1">
      <alignment horizontal="center"/>
    </xf>
    <xf numFmtId="187" fontId="1" fillId="2" borderId="0" xfId="0" applyNumberFormat="1" applyFont="1" applyFill="1"/>
    <xf numFmtId="3" fontId="1" fillId="9" borderId="3" xfId="0" applyNumberFormat="1" applyFont="1" applyFill="1" applyBorder="1" applyAlignment="1">
      <alignment horizontal="center"/>
    </xf>
    <xf numFmtId="3" fontId="1" fillId="9" borderId="5" xfId="0" applyNumberFormat="1" applyFont="1" applyFill="1" applyBorder="1" applyAlignment="1">
      <alignment horizontal="center"/>
    </xf>
    <xf numFmtId="165" fontId="1" fillId="9" borderId="4" xfId="0" applyNumberFormat="1" applyFont="1" applyFill="1" applyBorder="1" applyAlignment="1">
      <alignment horizontal="center"/>
    </xf>
    <xf numFmtId="4" fontId="1" fillId="9" borderId="3" xfId="0" applyNumberFormat="1" applyFont="1" applyFill="1" applyBorder="1" applyAlignment="1">
      <alignment horizontal="center"/>
    </xf>
    <xf numFmtId="3" fontId="24" fillId="9" borderId="1" xfId="0" applyNumberFormat="1" applyFont="1" applyFill="1" applyBorder="1" applyAlignment="1">
      <alignment horizontal="center"/>
    </xf>
    <xf numFmtId="3" fontId="1" fillId="9" borderId="4" xfId="0" applyNumberFormat="1" applyFont="1" applyFill="1" applyBorder="1" applyAlignment="1">
      <alignment horizontal="center"/>
    </xf>
    <xf numFmtId="165" fontId="1" fillId="9" borderId="3" xfId="0" applyNumberFormat="1" applyFont="1" applyFill="1" applyBorder="1" applyAlignment="1">
      <alignment horizontal="center"/>
    </xf>
    <xf numFmtId="2" fontId="38" fillId="2" borderId="2" xfId="0" applyNumberFormat="1" applyFont="1" applyFill="1" applyBorder="1" applyAlignment="1">
      <alignment horizontal="center"/>
    </xf>
    <xf numFmtId="43" fontId="1" fillId="2" borderId="0" xfId="44" applyFont="1" applyFill="1" applyAlignment="1">
      <alignment horizontal="center"/>
    </xf>
    <xf numFmtId="165" fontId="26" fillId="2" borderId="17" xfId="0" applyNumberFormat="1" applyFont="1" applyFill="1" applyBorder="1" applyAlignment="1">
      <alignment horizontal="left"/>
    </xf>
    <xf numFmtId="165" fontId="26" fillId="2" borderId="41" xfId="0" applyNumberFormat="1" applyFont="1" applyFill="1" applyBorder="1" applyAlignment="1">
      <alignment horizontal="left"/>
    </xf>
    <xf numFmtId="165" fontId="26" fillId="2" borderId="22" xfId="0" applyNumberFormat="1" applyFont="1" applyFill="1" applyBorder="1" applyAlignment="1">
      <alignment horizontal="left"/>
    </xf>
    <xf numFmtId="165" fontId="26" fillId="2" borderId="7" xfId="0" applyNumberFormat="1" applyFont="1" applyFill="1" applyBorder="1" applyAlignment="1">
      <alignment horizontal="center" vertical="center" wrapText="1"/>
    </xf>
    <xf numFmtId="165" fontId="26" fillId="2" borderId="16" xfId="0" applyNumberFormat="1" applyFont="1" applyFill="1" applyBorder="1" applyAlignment="1">
      <alignment horizontal="left" vertical="center"/>
    </xf>
    <xf numFmtId="165" fontId="26" fillId="2" borderId="42" xfId="0" applyNumberFormat="1" applyFont="1" applyFill="1" applyBorder="1" applyAlignment="1">
      <alignment horizontal="left" vertical="center"/>
    </xf>
    <xf numFmtId="165" fontId="26" fillId="2" borderId="21" xfId="0" applyNumberFormat="1" applyFont="1" applyFill="1" applyBorder="1" applyAlignment="1">
      <alignment horizontal="left" vertical="center"/>
    </xf>
    <xf numFmtId="165" fontId="26" fillId="2" borderId="63" xfId="0" applyNumberFormat="1" applyFont="1" applyFill="1" applyBorder="1" applyAlignment="1">
      <alignment horizontal="center"/>
    </xf>
    <xf numFmtId="3" fontId="24" fillId="2" borderId="3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3" fontId="14" fillId="9" borderId="2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188" fontId="22" fillId="4" borderId="3" xfId="0" applyNumberFormat="1" applyFont="1" applyFill="1" applyBorder="1" applyAlignment="1">
      <alignment horizontal="center" vertical="center"/>
    </xf>
    <xf numFmtId="188" fontId="22" fillId="4" borderId="4" xfId="0" applyNumberFormat="1" applyFont="1" applyFill="1" applyBorder="1" applyAlignment="1">
      <alignment horizontal="center" vertical="center"/>
    </xf>
    <xf numFmtId="189" fontId="22" fillId="4" borderId="4" xfId="0" applyNumberFormat="1" applyFont="1" applyFill="1" applyBorder="1" applyAlignment="1">
      <alignment horizontal="center" vertical="center"/>
    </xf>
    <xf numFmtId="190" fontId="22" fillId="4" borderId="4" xfId="0" applyNumberFormat="1" applyFont="1" applyFill="1" applyBorder="1" applyAlignment="1">
      <alignment horizontal="center" vertical="center"/>
    </xf>
    <xf numFmtId="189" fontId="22" fillId="4" borderId="5" xfId="0" applyNumberFormat="1" applyFont="1" applyFill="1" applyBorder="1" applyAlignment="1">
      <alignment horizontal="center" vertical="center"/>
    </xf>
    <xf numFmtId="165" fontId="26" fillId="4" borderId="5" xfId="0" applyNumberFormat="1" applyFont="1" applyFill="1" applyBorder="1" applyAlignment="1">
      <alignment horizontal="center" vertical="center"/>
    </xf>
    <xf numFmtId="165" fontId="1" fillId="9" borderId="5" xfId="0" applyNumberFormat="1" applyFont="1" applyFill="1" applyBorder="1" applyAlignment="1">
      <alignment horizontal="center"/>
    </xf>
    <xf numFmtId="3" fontId="24" fillId="9" borderId="2" xfId="0" applyNumberFormat="1" applyFont="1" applyFill="1" applyBorder="1" applyAlignment="1">
      <alignment horizontal="center"/>
    </xf>
    <xf numFmtId="3" fontId="24" fillId="9" borderId="3" xfId="0" applyNumberFormat="1" applyFont="1" applyFill="1" applyBorder="1" applyAlignment="1">
      <alignment horizontal="center"/>
    </xf>
    <xf numFmtId="3" fontId="24" fillId="9" borderId="5" xfId="0" applyNumberFormat="1" applyFont="1" applyFill="1" applyBorder="1" applyAlignment="1">
      <alignment horizontal="center"/>
    </xf>
    <xf numFmtId="4" fontId="1" fillId="9" borderId="4" xfId="0" applyNumberFormat="1" applyFont="1" applyFill="1" applyBorder="1" applyAlignment="1">
      <alignment horizontal="center"/>
    </xf>
    <xf numFmtId="0" fontId="1" fillId="2" borderId="0" xfId="0" applyFont="1" applyFill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19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1" fillId="2" borderId="0" xfId="0" applyFont="1" applyFill="1" applyAlignment="1" applyProtection="1">
      <alignment horizontal="left" vertical="center"/>
    </xf>
    <xf numFmtId="0" fontId="1" fillId="2" borderId="64" xfId="0" applyFont="1" applyFill="1" applyBorder="1" applyAlignment="1" applyProtection="1">
      <alignment vertical="center"/>
    </xf>
    <xf numFmtId="0" fontId="1" fillId="2" borderId="66" xfId="0" applyFont="1" applyFill="1" applyBorder="1" applyAlignment="1" applyProtection="1">
      <alignment vertical="center"/>
    </xf>
    <xf numFmtId="0" fontId="2" fillId="2" borderId="66" xfId="0" applyFont="1" applyFill="1" applyBorder="1" applyAlignment="1" applyProtection="1">
      <alignment horizontal="left" vertical="center"/>
    </xf>
    <xf numFmtId="0" fontId="0" fillId="2" borderId="64" xfId="0" applyFill="1" applyBorder="1" applyAlignment="1" applyProtection="1">
      <alignment vertical="center"/>
    </xf>
    <xf numFmtId="0" fontId="40" fillId="0" borderId="0" xfId="45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40" fillId="10" borderId="0" xfId="45" applyFont="1" applyFill="1" applyBorder="1" applyAlignment="1" applyProtection="1">
      <alignment horizontal="center" vertical="center"/>
    </xf>
    <xf numFmtId="0" fontId="40" fillId="10" borderId="0" xfId="45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7" fillId="10" borderId="0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vertical="center"/>
    </xf>
    <xf numFmtId="0" fontId="1" fillId="11" borderId="68" xfId="0" applyFont="1" applyFill="1" applyBorder="1" applyAlignment="1">
      <alignment vertical="center"/>
    </xf>
    <xf numFmtId="0" fontId="1" fillId="11" borderId="69" xfId="0" applyFont="1" applyFill="1" applyBorder="1" applyAlignment="1">
      <alignment vertical="center"/>
    </xf>
    <xf numFmtId="0" fontId="1" fillId="11" borderId="69" xfId="0" applyFont="1" applyFill="1" applyBorder="1" applyAlignment="1">
      <alignment vertical="center" wrapText="1"/>
    </xf>
    <xf numFmtId="188" fontId="1" fillId="11" borderId="70" xfId="0" applyNumberFormat="1" applyFont="1" applyFill="1" applyBorder="1" applyAlignment="1">
      <alignment horizontal="center" vertical="center"/>
    </xf>
    <xf numFmtId="189" fontId="1" fillId="11" borderId="71" xfId="0" applyNumberFormat="1" applyFont="1" applyFill="1" applyBorder="1" applyAlignment="1">
      <alignment horizontal="center" vertical="center"/>
    </xf>
    <xf numFmtId="190" fontId="1" fillId="11" borderId="71" xfId="0" applyNumberFormat="1" applyFont="1" applyFill="1" applyBorder="1" applyAlignment="1">
      <alignment horizontal="center" vertical="center"/>
    </xf>
    <xf numFmtId="188" fontId="1" fillId="11" borderId="71" xfId="0" applyNumberFormat="1" applyFont="1" applyFill="1" applyBorder="1" applyAlignment="1">
      <alignment horizontal="center" vertical="center"/>
    </xf>
    <xf numFmtId="0" fontId="1" fillId="11" borderId="68" xfId="0" applyFont="1" applyFill="1" applyBorder="1" applyAlignment="1">
      <alignment horizontal="center" vertical="center"/>
    </xf>
    <xf numFmtId="0" fontId="1" fillId="11" borderId="69" xfId="0" applyFont="1" applyFill="1" applyBorder="1" applyAlignment="1">
      <alignment horizontal="center" vertical="center"/>
    </xf>
    <xf numFmtId="0" fontId="1" fillId="11" borderId="72" xfId="0" applyFont="1" applyFill="1" applyBorder="1" applyAlignment="1">
      <alignment vertical="center"/>
    </xf>
    <xf numFmtId="0" fontId="1" fillId="11" borderId="72" xfId="0" applyFont="1" applyFill="1" applyBorder="1" applyAlignment="1">
      <alignment horizontal="center" vertical="center"/>
    </xf>
    <xf numFmtId="189" fontId="1" fillId="11" borderId="73" xfId="0" applyNumberFormat="1" applyFont="1" applyFill="1" applyBorder="1" applyAlignment="1">
      <alignment horizontal="center" vertical="center"/>
    </xf>
    <xf numFmtId="0" fontId="7" fillId="10" borderId="75" xfId="0" applyFont="1" applyFill="1" applyBorder="1" applyAlignment="1">
      <alignment horizontal="left" vertical="center"/>
    </xf>
    <xf numFmtId="0" fontId="7" fillId="10" borderId="76" xfId="0" applyFont="1" applyFill="1" applyBorder="1" applyAlignment="1">
      <alignment horizontal="center" vertical="center"/>
    </xf>
    <xf numFmtId="0" fontId="7" fillId="10" borderId="77" xfId="0" applyFont="1" applyFill="1" applyBorder="1" applyAlignment="1">
      <alignment horizontal="center" vertical="center"/>
    </xf>
    <xf numFmtId="0" fontId="1" fillId="2" borderId="78" xfId="0" applyFont="1" applyFill="1" applyBorder="1" applyAlignment="1">
      <alignment vertical="center"/>
    </xf>
    <xf numFmtId="0" fontId="2" fillId="2" borderId="79" xfId="0" applyFont="1" applyFill="1" applyBorder="1" applyAlignment="1">
      <alignment horizontal="left" vertical="center"/>
    </xf>
    <xf numFmtId="0" fontId="7" fillId="10" borderId="82" xfId="0" applyFont="1" applyFill="1" applyBorder="1" applyAlignment="1">
      <alignment horizontal="center" vertical="center"/>
    </xf>
    <xf numFmtId="189" fontId="1" fillId="11" borderId="69" xfId="0" applyNumberFormat="1" applyFont="1" applyFill="1" applyBorder="1" applyAlignment="1">
      <alignment horizontal="center" vertical="center"/>
    </xf>
    <xf numFmtId="190" fontId="1" fillId="11" borderId="69" xfId="0" applyNumberFormat="1" applyFont="1" applyFill="1" applyBorder="1" applyAlignment="1">
      <alignment horizontal="center" vertical="center"/>
    </xf>
    <xf numFmtId="188" fontId="1" fillId="11" borderId="69" xfId="0" applyNumberFormat="1" applyFont="1" applyFill="1" applyBorder="1" applyAlignment="1">
      <alignment horizontal="center" vertical="center"/>
    </xf>
    <xf numFmtId="189" fontId="1" fillId="11" borderId="72" xfId="0" applyNumberFormat="1" applyFont="1" applyFill="1" applyBorder="1" applyAlignment="1">
      <alignment horizontal="center" vertical="center"/>
    </xf>
    <xf numFmtId="189" fontId="1" fillId="2" borderId="69" xfId="0" applyNumberFormat="1" applyFont="1" applyFill="1" applyBorder="1" applyAlignment="1" applyProtection="1">
      <alignment horizontal="center" vertical="center"/>
      <protection locked="0"/>
    </xf>
    <xf numFmtId="190" fontId="1" fillId="2" borderId="69" xfId="0" applyNumberFormat="1" applyFont="1" applyFill="1" applyBorder="1" applyAlignment="1" applyProtection="1">
      <alignment horizontal="center" vertical="center"/>
      <protection locked="0"/>
    </xf>
    <xf numFmtId="188" fontId="1" fillId="2" borderId="69" xfId="0" applyNumberFormat="1" applyFont="1" applyFill="1" applyBorder="1" applyAlignment="1" applyProtection="1">
      <alignment horizontal="center" vertical="center"/>
      <protection locked="0"/>
    </xf>
    <xf numFmtId="189" fontId="1" fillId="2" borderId="72" xfId="0" applyNumberFormat="1" applyFont="1" applyFill="1" applyBorder="1" applyAlignment="1" applyProtection="1">
      <alignment horizontal="center" vertical="center"/>
      <protection locked="0"/>
    </xf>
    <xf numFmtId="0" fontId="7" fillId="10" borderId="74" xfId="0" applyFont="1" applyFill="1" applyBorder="1" applyAlignment="1">
      <alignment horizontal="left" vertical="center"/>
    </xf>
    <xf numFmtId="0" fontId="1" fillId="11" borderId="87" xfId="0" applyFont="1" applyFill="1" applyBorder="1" applyAlignment="1">
      <alignment horizontal="center" vertical="center"/>
    </xf>
    <xf numFmtId="188" fontId="1" fillId="11" borderId="87" xfId="0" applyNumberFormat="1" applyFont="1" applyFill="1" applyBorder="1" applyAlignment="1">
      <alignment horizontal="center" vertical="center"/>
    </xf>
    <xf numFmtId="188" fontId="1" fillId="2" borderId="87" xfId="0" applyNumberFormat="1" applyFont="1" applyFill="1" applyBorder="1" applyAlignment="1" applyProtection="1">
      <alignment horizontal="center" vertical="center"/>
      <protection locked="0"/>
    </xf>
    <xf numFmtId="0" fontId="39" fillId="10" borderId="0" xfId="45" applyFill="1" applyAlignment="1">
      <alignment horizontal="center" vertical="center"/>
    </xf>
    <xf numFmtId="0" fontId="1" fillId="2" borderId="64" xfId="0" applyFont="1" applyFill="1" applyBorder="1"/>
    <xf numFmtId="0" fontId="14" fillId="2" borderId="64" xfId="0" applyFont="1" applyFill="1" applyBorder="1"/>
    <xf numFmtId="169" fontId="1" fillId="2" borderId="0" xfId="0" applyNumberFormat="1" applyFont="1" applyFill="1" applyBorder="1" applyAlignment="1">
      <alignment horizontal="center"/>
    </xf>
    <xf numFmtId="169" fontId="3" fillId="2" borderId="85" xfId="0" applyNumberFormat="1" applyFont="1" applyFill="1" applyBorder="1" applyAlignment="1">
      <alignment horizontal="center"/>
    </xf>
    <xf numFmtId="169" fontId="3" fillId="2" borderId="83" xfId="0" applyNumberFormat="1" applyFont="1" applyFill="1" applyBorder="1" applyAlignment="1">
      <alignment horizontal="center"/>
    </xf>
    <xf numFmtId="0" fontId="1" fillId="11" borderId="71" xfId="0" applyFont="1" applyFill="1" applyBorder="1" applyAlignment="1">
      <alignment horizontal="left" indent="1"/>
    </xf>
    <xf numFmtId="0" fontId="1" fillId="11" borderId="70" xfId="0" applyFont="1" applyFill="1" applyBorder="1" applyAlignment="1">
      <alignment horizontal="left" indent="1"/>
    </xf>
    <xf numFmtId="0" fontId="1" fillId="11" borderId="91" xfId="0" applyFont="1" applyFill="1" applyBorder="1" applyAlignment="1">
      <alignment horizontal="left" indent="1"/>
    </xf>
    <xf numFmtId="0" fontId="3" fillId="11" borderId="71" xfId="0" applyFont="1" applyFill="1" applyBorder="1" applyAlignment="1">
      <alignment horizontal="left" indent="1"/>
    </xf>
    <xf numFmtId="0" fontId="3" fillId="11" borderId="72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center"/>
    </xf>
    <xf numFmtId="0" fontId="1" fillId="2" borderId="93" xfId="0" applyFont="1" applyFill="1" applyBorder="1" applyAlignment="1">
      <alignment horizontal="center"/>
    </xf>
    <xf numFmtId="0" fontId="1" fillId="2" borderId="94" xfId="0" applyFont="1" applyFill="1" applyBorder="1" applyAlignment="1">
      <alignment horizontal="center"/>
    </xf>
    <xf numFmtId="0" fontId="1" fillId="2" borderId="95" xfId="0" applyFont="1" applyFill="1" applyBorder="1" applyAlignment="1">
      <alignment horizontal="center"/>
    </xf>
    <xf numFmtId="0" fontId="3" fillId="2" borderId="93" xfId="0" applyFont="1" applyFill="1" applyBorder="1" applyAlignment="1">
      <alignment horizontal="center"/>
    </xf>
    <xf numFmtId="0" fontId="3" fillId="2" borderId="89" xfId="0" applyFont="1" applyFill="1" applyBorder="1" applyAlignment="1">
      <alignment horizontal="center"/>
    </xf>
    <xf numFmtId="0" fontId="20" fillId="10" borderId="96" xfId="0" applyFont="1" applyFill="1" applyBorder="1" applyAlignment="1">
      <alignment horizontal="center"/>
    </xf>
    <xf numFmtId="169" fontId="1" fillId="2" borderId="97" xfId="0" applyNumberFormat="1" applyFont="1" applyFill="1" applyBorder="1" applyAlignment="1">
      <alignment horizontal="center"/>
    </xf>
    <xf numFmtId="0" fontId="1" fillId="2" borderId="97" xfId="0" applyFont="1" applyFill="1" applyBorder="1" applyAlignment="1">
      <alignment horizontal="center"/>
    </xf>
    <xf numFmtId="0" fontId="1" fillId="2" borderId="98" xfId="0" applyFont="1" applyFill="1" applyBorder="1" applyAlignment="1">
      <alignment horizontal="center"/>
    </xf>
    <xf numFmtId="0" fontId="1" fillId="2" borderId="99" xfId="0" applyFont="1" applyFill="1" applyBorder="1" applyAlignment="1">
      <alignment horizontal="center"/>
    </xf>
    <xf numFmtId="0" fontId="3" fillId="2" borderId="97" xfId="0" applyFont="1" applyFill="1" applyBorder="1" applyAlignment="1">
      <alignment horizontal="center"/>
    </xf>
    <xf numFmtId="0" fontId="3" fillId="2" borderId="100" xfId="0" applyFont="1" applyFill="1" applyBorder="1" applyAlignment="1">
      <alignment horizontal="center"/>
    </xf>
    <xf numFmtId="169" fontId="17" fillId="2" borderId="97" xfId="0" applyNumberFormat="1" applyFont="1" applyFill="1" applyBorder="1" applyAlignment="1" applyProtection="1">
      <alignment horizontal="center"/>
      <protection locked="0"/>
    </xf>
    <xf numFmtId="0" fontId="1" fillId="2" borderId="79" xfId="0" applyFont="1" applyFill="1" applyBorder="1" applyAlignment="1">
      <alignment horizontal="center"/>
    </xf>
    <xf numFmtId="0" fontId="20" fillId="10" borderId="103" xfId="0" applyFont="1" applyFill="1" applyBorder="1" applyAlignment="1">
      <alignment horizontal="center"/>
    </xf>
    <xf numFmtId="0" fontId="20" fillId="10" borderId="62" xfId="0" applyFont="1" applyFill="1" applyBorder="1" applyAlignment="1">
      <alignment horizontal="center"/>
    </xf>
    <xf numFmtId="0" fontId="1" fillId="2" borderId="79" xfId="0" applyFont="1" applyFill="1" applyBorder="1"/>
    <xf numFmtId="0" fontId="20" fillId="10" borderId="104" xfId="0" applyFont="1" applyFill="1" applyBorder="1"/>
    <xf numFmtId="0" fontId="20" fillId="10" borderId="77" xfId="0" applyFont="1" applyFill="1" applyBorder="1" applyAlignment="1">
      <alignment horizontal="center"/>
    </xf>
    <xf numFmtId="0" fontId="20" fillId="10" borderId="74" xfId="0" applyFont="1" applyFill="1" applyBorder="1" applyAlignment="1">
      <alignment horizontal="center"/>
    </xf>
    <xf numFmtId="0" fontId="20" fillId="10" borderId="105" xfId="0" applyFont="1" applyFill="1" applyBorder="1" applyAlignment="1">
      <alignment horizontal="center"/>
    </xf>
    <xf numFmtId="0" fontId="20" fillId="10" borderId="80" xfId="0" applyFont="1" applyFill="1" applyBorder="1" applyAlignment="1">
      <alignment horizontal="center"/>
    </xf>
    <xf numFmtId="0" fontId="20" fillId="10" borderId="76" xfId="0" applyFont="1" applyFill="1" applyBorder="1" applyAlignment="1">
      <alignment horizontal="center"/>
    </xf>
    <xf numFmtId="0" fontId="20" fillId="10" borderId="81" xfId="0" applyFont="1" applyFill="1" applyBorder="1" applyAlignment="1">
      <alignment horizontal="center"/>
    </xf>
    <xf numFmtId="0" fontId="20" fillId="10" borderId="106" xfId="0" applyFont="1" applyFill="1" applyBorder="1" applyAlignment="1">
      <alignment horizontal="center"/>
    </xf>
    <xf numFmtId="0" fontId="14" fillId="11" borderId="65" xfId="0" applyFont="1" applyFill="1" applyBorder="1" applyAlignment="1">
      <alignment horizontal="left" indent="1"/>
    </xf>
    <xf numFmtId="0" fontId="14" fillId="2" borderId="107" xfId="0" applyFont="1" applyFill="1" applyBorder="1" applyAlignment="1">
      <alignment horizontal="center"/>
    </xf>
    <xf numFmtId="169" fontId="1" fillId="2" borderId="22" xfId="0" applyNumberFormat="1" applyFont="1" applyFill="1" applyBorder="1"/>
    <xf numFmtId="170" fontId="19" fillId="2" borderId="21" xfId="0" applyNumberFormat="1" applyFont="1" applyFill="1" applyBorder="1" applyAlignment="1">
      <alignment horizontal="center"/>
    </xf>
    <xf numFmtId="169" fontId="3" fillId="2" borderId="67" xfId="0" applyNumberFormat="1" applyFont="1" applyFill="1" applyBorder="1" applyAlignment="1">
      <alignment horizontal="center"/>
    </xf>
    <xf numFmtId="169" fontId="3" fillId="2" borderId="84" xfId="0" applyNumberFormat="1" applyFont="1" applyFill="1" applyBorder="1" applyAlignment="1">
      <alignment horizontal="center"/>
    </xf>
    <xf numFmtId="169" fontId="1" fillId="2" borderId="86" xfId="0" applyNumberFormat="1" applyFont="1" applyFill="1" applyBorder="1" applyAlignment="1">
      <alignment horizontal="center"/>
    </xf>
    <xf numFmtId="169" fontId="1" fillId="2" borderId="69" xfId="0" applyNumberFormat="1" applyFont="1" applyFill="1" applyBorder="1" applyAlignment="1">
      <alignment horizontal="center"/>
    </xf>
    <xf numFmtId="169" fontId="1" fillId="2" borderId="68" xfId="0" applyNumberFormat="1" applyFont="1" applyFill="1" applyBorder="1" applyAlignment="1">
      <alignment horizontal="center"/>
    </xf>
    <xf numFmtId="169" fontId="1" fillId="2" borderId="92" xfId="0" applyNumberFormat="1" applyFont="1" applyFill="1" applyBorder="1" applyAlignment="1">
      <alignment horizontal="center"/>
    </xf>
    <xf numFmtId="169" fontId="14" fillId="2" borderId="65" xfId="0" applyNumberFormat="1" applyFont="1" applyFill="1" applyBorder="1" applyAlignment="1">
      <alignment horizontal="center"/>
    </xf>
    <xf numFmtId="170" fontId="19" fillId="2" borderId="68" xfId="0" applyNumberFormat="1" applyFont="1" applyFill="1" applyBorder="1" applyAlignment="1">
      <alignment horizontal="center"/>
    </xf>
    <xf numFmtId="169" fontId="3" fillId="2" borderId="69" xfId="0" applyNumberFormat="1" applyFont="1" applyFill="1" applyBorder="1" applyAlignment="1">
      <alignment horizontal="center"/>
    </xf>
    <xf numFmtId="169" fontId="3" fillId="2" borderId="72" xfId="0" applyNumberFormat="1" applyFont="1" applyFill="1" applyBorder="1" applyAlignment="1">
      <alignment horizontal="center"/>
    </xf>
    <xf numFmtId="169" fontId="1" fillId="2" borderId="69" xfId="0" applyNumberFormat="1" applyFont="1" applyFill="1" applyBorder="1"/>
    <xf numFmtId="169" fontId="1" fillId="2" borderId="90" xfId="0" applyNumberFormat="1" applyFont="1" applyFill="1" applyBorder="1" applyAlignment="1">
      <alignment horizontal="center"/>
    </xf>
    <xf numFmtId="169" fontId="1" fillId="2" borderId="71" xfId="0" applyNumberFormat="1" applyFont="1" applyFill="1" applyBorder="1" applyAlignment="1">
      <alignment horizontal="center"/>
    </xf>
    <xf numFmtId="169" fontId="1" fillId="2" borderId="70" xfId="0" applyNumberFormat="1" applyFont="1" applyFill="1" applyBorder="1" applyAlignment="1">
      <alignment horizontal="center"/>
    </xf>
    <xf numFmtId="169" fontId="1" fillId="2" borderId="71" xfId="0" applyNumberFormat="1" applyFont="1" applyFill="1" applyBorder="1"/>
    <xf numFmtId="169" fontId="1" fillId="2" borderId="91" xfId="0" applyNumberFormat="1" applyFont="1" applyFill="1" applyBorder="1" applyAlignment="1">
      <alignment horizontal="center"/>
    </xf>
    <xf numFmtId="169" fontId="14" fillId="2" borderId="108" xfId="0" applyNumberFormat="1" applyFont="1" applyFill="1" applyBorder="1" applyAlignment="1">
      <alignment horizontal="center"/>
    </xf>
    <xf numFmtId="170" fontId="19" fillId="2" borderId="70" xfId="0" applyNumberFormat="1" applyFont="1" applyFill="1" applyBorder="1" applyAlignment="1">
      <alignment horizontal="center"/>
    </xf>
    <xf numFmtId="169" fontId="3" fillId="2" borderId="71" xfId="0" applyNumberFormat="1" applyFont="1" applyFill="1" applyBorder="1" applyAlignment="1">
      <alignment horizontal="center"/>
    </xf>
    <xf numFmtId="169" fontId="3" fillId="2" borderId="73" xfId="0" applyNumberFormat="1" applyFont="1" applyFill="1" applyBorder="1" applyAlignment="1">
      <alignment horizontal="center"/>
    </xf>
    <xf numFmtId="169" fontId="1" fillId="2" borderId="64" xfId="0" applyNumberFormat="1" applyFont="1" applyFill="1" applyBorder="1" applyAlignment="1">
      <alignment horizontal="center"/>
    </xf>
    <xf numFmtId="169" fontId="1" fillId="2" borderId="87" xfId="0" applyNumberFormat="1" applyFont="1" applyFill="1" applyBorder="1" applyAlignment="1">
      <alignment horizontal="center"/>
    </xf>
    <xf numFmtId="169" fontId="1" fillId="2" borderId="109" xfId="0" applyNumberFormat="1" applyFont="1" applyFill="1" applyBorder="1" applyAlignment="1">
      <alignment horizontal="center"/>
    </xf>
    <xf numFmtId="0" fontId="1" fillId="2" borderId="110" xfId="0" applyFont="1" applyFill="1" applyBorder="1"/>
    <xf numFmtId="0" fontId="1" fillId="2" borderId="111" xfId="0" applyFont="1" applyFill="1" applyBorder="1" applyAlignment="1">
      <alignment horizontal="left" indent="1"/>
    </xf>
    <xf numFmtId="0" fontId="1" fillId="2" borderId="66" xfId="0" applyFont="1" applyFill="1" applyBorder="1"/>
    <xf numFmtId="0" fontId="1" fillId="2" borderId="0" xfId="0" applyFont="1" applyFill="1" applyBorder="1"/>
    <xf numFmtId="0" fontId="1" fillId="2" borderId="112" xfId="0" applyFont="1" applyFill="1" applyBorder="1" applyAlignment="1">
      <alignment horizontal="left" indent="1"/>
    </xf>
    <xf numFmtId="0" fontId="17" fillId="2" borderId="41" xfId="0" applyFont="1" applyFill="1" applyBorder="1" applyAlignment="1">
      <alignment horizontal="center"/>
    </xf>
    <xf numFmtId="0" fontId="17" fillId="11" borderId="116" xfId="0" applyFont="1" applyFill="1" applyBorder="1" applyAlignment="1">
      <alignment horizontal="left" indent="1"/>
    </xf>
    <xf numFmtId="169" fontId="14" fillId="2" borderId="121" xfId="0" applyNumberFormat="1" applyFont="1" applyFill="1" applyBorder="1" applyAlignment="1">
      <alignment horizontal="center"/>
    </xf>
    <xf numFmtId="0" fontId="17" fillId="11" borderId="122" xfId="0" applyFont="1" applyFill="1" applyBorder="1" applyAlignment="1">
      <alignment horizontal="left" indent="1"/>
    </xf>
    <xf numFmtId="0" fontId="17" fillId="11" borderId="123" xfId="0" applyFont="1" applyFill="1" applyBorder="1" applyAlignment="1">
      <alignment horizontal="left" indent="1"/>
    </xf>
    <xf numFmtId="0" fontId="17" fillId="11" borderId="124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center"/>
    </xf>
    <xf numFmtId="169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locked="0"/>
    </xf>
    <xf numFmtId="0" fontId="1" fillId="2" borderId="111" xfId="0" applyFont="1" applyFill="1" applyBorder="1" applyAlignment="1">
      <alignment horizontal="center"/>
    </xf>
    <xf numFmtId="0" fontId="1" fillId="2" borderId="112" xfId="0" applyFont="1" applyFill="1" applyBorder="1" applyAlignment="1">
      <alignment horizontal="center"/>
    </xf>
    <xf numFmtId="169" fontId="1" fillId="2" borderId="111" xfId="0" applyNumberFormat="1" applyFont="1" applyFill="1" applyBorder="1" applyAlignment="1">
      <alignment horizontal="center"/>
    </xf>
    <xf numFmtId="169" fontId="1" fillId="2" borderId="112" xfId="0" applyNumberFormat="1" applyFont="1" applyFill="1" applyBorder="1" applyAlignment="1">
      <alignment horizontal="center"/>
    </xf>
    <xf numFmtId="0" fontId="1" fillId="0" borderId="125" xfId="0" applyFont="1" applyFill="1" applyBorder="1" applyAlignment="1">
      <alignment horizontal="center"/>
    </xf>
    <xf numFmtId="0" fontId="1" fillId="0" borderId="125" xfId="0" applyFont="1" applyFill="1" applyBorder="1" applyAlignment="1">
      <alignment horizontal="left" indent="1"/>
    </xf>
    <xf numFmtId="0" fontId="1" fillId="0" borderId="126" xfId="0" applyFont="1" applyFill="1" applyBorder="1" applyAlignment="1">
      <alignment horizontal="center"/>
    </xf>
    <xf numFmtId="0" fontId="1" fillId="0" borderId="126" xfId="0" applyFont="1" applyFill="1" applyBorder="1"/>
    <xf numFmtId="0" fontId="1" fillId="0" borderId="127" xfId="0" applyFont="1" applyFill="1" applyBorder="1"/>
    <xf numFmtId="0" fontId="39" fillId="0" borderId="0" xfId="45" applyFill="1" applyAlignment="1">
      <alignment horizontal="center" vertical="center"/>
    </xf>
    <xf numFmtId="0" fontId="44" fillId="2" borderId="0" xfId="0" applyFont="1" applyFill="1" applyAlignment="1">
      <alignment vertical="center"/>
    </xf>
    <xf numFmtId="0" fontId="39" fillId="10" borderId="0" xfId="45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0" fillId="10" borderId="74" xfId="0" applyFont="1" applyFill="1" applyBorder="1"/>
    <xf numFmtId="0" fontId="20" fillId="10" borderId="75" xfId="0" applyFont="1" applyFill="1" applyBorder="1" applyAlignment="1">
      <alignment horizontal="center"/>
    </xf>
    <xf numFmtId="0" fontId="1" fillId="2" borderId="128" xfId="0" applyFont="1" applyFill="1" applyBorder="1" applyAlignment="1">
      <alignment horizontal="center"/>
    </xf>
    <xf numFmtId="169" fontId="1" fillId="2" borderId="129" xfId="0" applyNumberFormat="1" applyFont="1" applyFill="1" applyBorder="1" applyAlignment="1">
      <alignment horizontal="center"/>
    </xf>
    <xf numFmtId="0" fontId="1" fillId="2" borderId="131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88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114" xfId="0" applyFont="1" applyFill="1" applyBorder="1" applyAlignment="1">
      <alignment horizontal="center"/>
    </xf>
    <xf numFmtId="0" fontId="14" fillId="2" borderId="113" xfId="0" applyFont="1" applyFill="1" applyBorder="1" applyAlignment="1">
      <alignment horizontal="center"/>
    </xf>
    <xf numFmtId="169" fontId="1" fillId="2" borderId="131" xfId="0" applyNumberFormat="1" applyFont="1" applyFill="1" applyBorder="1" applyAlignment="1">
      <alignment horizontal="center"/>
    </xf>
    <xf numFmtId="169" fontId="1" fillId="2" borderId="41" xfId="0" applyNumberFormat="1" applyFont="1" applyFill="1" applyBorder="1" applyAlignment="1">
      <alignment horizontal="center"/>
    </xf>
    <xf numFmtId="169" fontId="1" fillId="2" borderId="42" xfId="0" applyNumberFormat="1" applyFont="1" applyFill="1" applyBorder="1" applyAlignment="1">
      <alignment horizontal="center"/>
    </xf>
    <xf numFmtId="169" fontId="1" fillId="2" borderId="41" xfId="0" applyNumberFormat="1" applyFont="1" applyFill="1" applyBorder="1"/>
    <xf numFmtId="169" fontId="1" fillId="2" borderId="88" xfId="0" applyNumberFormat="1" applyFont="1" applyFill="1" applyBorder="1" applyAlignment="1">
      <alignment horizontal="center"/>
    </xf>
    <xf numFmtId="169" fontId="14" fillId="2" borderId="113" xfId="0" applyNumberFormat="1" applyFont="1" applyFill="1" applyBorder="1" applyAlignment="1">
      <alignment horizontal="center"/>
    </xf>
    <xf numFmtId="170" fontId="19" fillId="2" borderId="42" xfId="0" applyNumberFormat="1" applyFont="1" applyFill="1" applyBorder="1" applyAlignment="1">
      <alignment horizontal="center"/>
    </xf>
    <xf numFmtId="169" fontId="3" fillId="2" borderId="41" xfId="0" applyNumberFormat="1" applyFont="1" applyFill="1" applyBorder="1" applyAlignment="1">
      <alignment horizontal="center"/>
    </xf>
    <xf numFmtId="169" fontId="3" fillId="2" borderId="114" xfId="0" applyNumberFormat="1" applyFont="1" applyFill="1" applyBorder="1" applyAlignment="1">
      <alignment horizontal="center"/>
    </xf>
    <xf numFmtId="169" fontId="1" fillId="2" borderId="132" xfId="0" applyNumberFormat="1" applyFont="1" applyFill="1" applyBorder="1" applyAlignment="1">
      <alignment horizontal="center"/>
    </xf>
    <xf numFmtId="169" fontId="1" fillId="2" borderId="116" xfId="0" applyNumberFormat="1" applyFont="1" applyFill="1" applyBorder="1" applyAlignment="1">
      <alignment horizontal="center"/>
    </xf>
    <xf numFmtId="169" fontId="1" fillId="2" borderId="115" xfId="0" applyNumberFormat="1" applyFont="1" applyFill="1" applyBorder="1" applyAlignment="1">
      <alignment horizontal="center"/>
    </xf>
    <xf numFmtId="169" fontId="1" fillId="2" borderId="117" xfId="0" applyNumberFormat="1" applyFont="1" applyFill="1" applyBorder="1" applyAlignment="1">
      <alignment horizontal="center"/>
    </xf>
    <xf numFmtId="169" fontId="14" fillId="2" borderId="118" xfId="0" applyNumberFormat="1" applyFont="1" applyFill="1" applyBorder="1" applyAlignment="1">
      <alignment horizontal="center"/>
    </xf>
    <xf numFmtId="169" fontId="3" fillId="2" borderId="116" xfId="0" applyNumberFormat="1" applyFont="1" applyFill="1" applyBorder="1" applyAlignment="1">
      <alignment horizontal="center"/>
    </xf>
    <xf numFmtId="169" fontId="3" fillId="2" borderId="119" xfId="0" applyNumberFormat="1" applyFont="1" applyFill="1" applyBorder="1" applyAlignment="1">
      <alignment horizontal="center"/>
    </xf>
    <xf numFmtId="0" fontId="1" fillId="11" borderId="87" xfId="0" applyFont="1" applyFill="1" applyBorder="1" applyAlignment="1">
      <alignment horizontal="left" indent="1"/>
    </xf>
    <xf numFmtId="0" fontId="1" fillId="11" borderId="69" xfId="0" applyFont="1" applyFill="1" applyBorder="1" applyAlignment="1">
      <alignment horizontal="left" indent="1"/>
    </xf>
    <xf numFmtId="0" fontId="1" fillId="11" borderId="68" xfId="0" applyFont="1" applyFill="1" applyBorder="1" applyAlignment="1">
      <alignment horizontal="left" indent="1"/>
    </xf>
    <xf numFmtId="0" fontId="1" fillId="11" borderId="92" xfId="0" applyFont="1" applyFill="1" applyBorder="1" applyAlignment="1">
      <alignment horizontal="left" indent="1"/>
    </xf>
    <xf numFmtId="0" fontId="3" fillId="11" borderId="69" xfId="0" applyFont="1" applyFill="1" applyBorder="1" applyAlignment="1">
      <alignment horizontal="left" indent="1"/>
    </xf>
    <xf numFmtId="169" fontId="1" fillId="2" borderId="98" xfId="0" applyNumberFormat="1" applyFont="1" applyFill="1" applyBorder="1" applyAlignment="1">
      <alignment horizontal="center"/>
    </xf>
    <xf numFmtId="0" fontId="20" fillId="10" borderId="133" xfId="0" applyFont="1" applyFill="1" applyBorder="1" applyAlignment="1">
      <alignment horizontal="center"/>
    </xf>
    <xf numFmtId="169" fontId="1" fillId="2" borderId="134" xfId="0" applyNumberFormat="1" applyFont="1" applyFill="1" applyBorder="1" applyAlignment="1">
      <alignment horizontal="center"/>
    </xf>
    <xf numFmtId="0" fontId="20" fillId="10" borderId="82" xfId="0" applyFont="1" applyFill="1" applyBorder="1" applyAlignment="1">
      <alignment horizontal="center"/>
    </xf>
    <xf numFmtId="169" fontId="1" fillId="2" borderId="135" xfId="0" applyNumberFormat="1" applyFont="1" applyFill="1" applyBorder="1" applyAlignment="1">
      <alignment horizontal="center"/>
    </xf>
    <xf numFmtId="169" fontId="1" fillId="2" borderId="136" xfId="0" applyNumberFormat="1" applyFont="1" applyFill="1" applyBorder="1" applyAlignment="1">
      <alignment horizontal="center"/>
    </xf>
    <xf numFmtId="170" fontId="19" fillId="2" borderId="134" xfId="0" applyNumberFormat="1" applyFont="1" applyFill="1" applyBorder="1" applyAlignment="1">
      <alignment horizontal="center"/>
    </xf>
    <xf numFmtId="170" fontId="19" fillId="2" borderId="137" xfId="0" applyNumberFormat="1" applyFont="1" applyFill="1" applyBorder="1" applyAlignment="1">
      <alignment horizontal="center"/>
    </xf>
    <xf numFmtId="169" fontId="3" fillId="2" borderId="70" xfId="0" applyNumberFormat="1" applyFont="1" applyFill="1" applyBorder="1" applyAlignment="1">
      <alignment horizontal="center"/>
    </xf>
    <xf numFmtId="0" fontId="17" fillId="2" borderId="138" xfId="0" applyFont="1" applyFill="1" applyBorder="1" applyAlignment="1">
      <alignment horizontal="center"/>
    </xf>
    <xf numFmtId="0" fontId="17" fillId="2" borderId="139" xfId="0" applyFont="1" applyFill="1" applyBorder="1" applyAlignment="1">
      <alignment horizontal="center"/>
    </xf>
    <xf numFmtId="0" fontId="17" fillId="2" borderId="14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indent="1"/>
    </xf>
    <xf numFmtId="0" fontId="17" fillId="11" borderId="141" xfId="0" applyFont="1" applyFill="1" applyBorder="1" applyAlignment="1">
      <alignment horizontal="left" indent="1"/>
    </xf>
    <xf numFmtId="0" fontId="17" fillId="11" borderId="142" xfId="0" applyFont="1" applyFill="1" applyBorder="1" applyAlignment="1">
      <alignment horizontal="left" indent="1"/>
    </xf>
    <xf numFmtId="0" fontId="17" fillId="11" borderId="143" xfId="0" applyFont="1" applyFill="1" applyBorder="1" applyAlignment="1">
      <alignment horizontal="left" indent="1"/>
    </xf>
    <xf numFmtId="0" fontId="17" fillId="11" borderId="144" xfId="0" applyFont="1" applyFill="1" applyBorder="1" applyAlignment="1">
      <alignment horizontal="left" indent="1"/>
    </xf>
    <xf numFmtId="0" fontId="17" fillId="11" borderId="145" xfId="0" applyFont="1" applyFill="1" applyBorder="1" applyAlignment="1">
      <alignment horizontal="left" indent="1"/>
    </xf>
    <xf numFmtId="0" fontId="17" fillId="2" borderId="144" xfId="0" applyFont="1" applyFill="1" applyBorder="1" applyAlignment="1">
      <alignment horizontal="left" indent="1"/>
    </xf>
    <xf numFmtId="0" fontId="17" fillId="2" borderId="116" xfId="0" applyFont="1" applyFill="1" applyBorder="1" applyAlignment="1">
      <alignment horizontal="left" indent="1"/>
    </xf>
    <xf numFmtId="0" fontId="17" fillId="2" borderId="145" xfId="0" applyFont="1" applyFill="1" applyBorder="1" applyAlignment="1">
      <alignment horizontal="left" indent="1"/>
    </xf>
    <xf numFmtId="169" fontId="17" fillId="2" borderId="128" xfId="0" applyNumberFormat="1" applyFont="1" applyFill="1" applyBorder="1" applyAlignment="1" applyProtection="1">
      <alignment horizontal="center"/>
      <protection locked="0"/>
    </xf>
    <xf numFmtId="169" fontId="17" fillId="2" borderId="101" xfId="0" applyNumberFormat="1" applyFont="1" applyFill="1" applyBorder="1" applyAlignment="1" applyProtection="1">
      <alignment horizontal="center"/>
      <protection locked="0"/>
    </xf>
    <xf numFmtId="171" fontId="17" fillId="2" borderId="102" xfId="0" applyNumberFormat="1" applyFont="1" applyFill="1" applyBorder="1" applyAlignment="1" applyProtection="1">
      <alignment horizontal="center"/>
      <protection locked="0"/>
    </xf>
    <xf numFmtId="169" fontId="17" fillId="2" borderId="102" xfId="0" applyNumberFormat="1" applyFont="1" applyFill="1" applyBorder="1" applyAlignment="1" applyProtection="1">
      <alignment horizontal="center"/>
      <protection locked="0"/>
    </xf>
    <xf numFmtId="0" fontId="17" fillId="2" borderId="146" xfId="0" applyFont="1" applyFill="1" applyBorder="1" applyAlignment="1">
      <alignment horizontal="center"/>
    </xf>
    <xf numFmtId="0" fontId="17" fillId="2" borderId="93" xfId="0" applyFont="1" applyFill="1" applyBorder="1" applyAlignment="1">
      <alignment horizontal="center"/>
    </xf>
    <xf numFmtId="0" fontId="17" fillId="2" borderId="147" xfId="0" applyFont="1" applyFill="1" applyBorder="1" applyAlignment="1">
      <alignment horizontal="center"/>
    </xf>
    <xf numFmtId="169" fontId="17" fillId="2" borderId="120" xfId="0" applyNumberFormat="1" applyFont="1" applyFill="1" applyBorder="1" applyAlignment="1" applyProtection="1">
      <alignment horizontal="center"/>
      <protection locked="0"/>
    </xf>
    <xf numFmtId="171" fontId="17" fillId="2" borderId="130" xfId="0" applyNumberFormat="1" applyFont="1" applyFill="1" applyBorder="1" applyAlignment="1" applyProtection="1">
      <alignment horizontal="center"/>
      <protection locked="0"/>
    </xf>
    <xf numFmtId="169" fontId="17" fillId="2" borderId="130" xfId="0" applyNumberFormat="1" applyFont="1" applyFill="1" applyBorder="1" applyAlignment="1" applyProtection="1">
      <alignment horizontal="center"/>
      <protection locked="0"/>
    </xf>
    <xf numFmtId="0" fontId="17" fillId="2" borderId="148" xfId="0" applyFont="1" applyFill="1" applyBorder="1" applyAlignment="1">
      <alignment horizontal="center"/>
    </xf>
    <xf numFmtId="0" fontId="17" fillId="2" borderId="149" xfId="0" applyFont="1" applyFill="1" applyBorder="1" applyAlignment="1">
      <alignment horizontal="center"/>
    </xf>
    <xf numFmtId="0" fontId="17" fillId="2" borderId="150" xfId="0" applyFont="1" applyFill="1" applyBorder="1" applyAlignment="1">
      <alignment horizontal="center"/>
    </xf>
    <xf numFmtId="0" fontId="17" fillId="2" borderId="151" xfId="0" applyFont="1" applyFill="1" applyBorder="1" applyAlignment="1">
      <alignment horizontal="center"/>
    </xf>
    <xf numFmtId="0" fontId="17" fillId="2" borderId="152" xfId="0" applyFont="1" applyFill="1" applyBorder="1" applyAlignment="1">
      <alignment horizontal="center"/>
    </xf>
    <xf numFmtId="169" fontId="1" fillId="0" borderId="0" xfId="0" applyNumberFormat="1" applyFont="1" applyFill="1" applyBorder="1" applyAlignment="1">
      <alignment horizontal="center"/>
    </xf>
    <xf numFmtId="0" fontId="43" fillId="2" borderId="0" xfId="0" applyFont="1" applyFill="1" applyBorder="1" applyAlignment="1">
      <alignment horizontal="center" vertical="center" wrapText="1"/>
    </xf>
    <xf numFmtId="0" fontId="43" fillId="2" borderId="79" xfId="0" applyFont="1" applyFill="1" applyBorder="1" applyAlignment="1">
      <alignment horizontal="center" vertical="center" wrapText="1"/>
    </xf>
    <xf numFmtId="165" fontId="26" fillId="2" borderId="17" xfId="0" applyNumberFormat="1" applyFont="1" applyFill="1" applyBorder="1" applyAlignment="1"/>
    <xf numFmtId="165" fontId="26" fillId="2" borderId="41" xfId="0" applyNumberFormat="1" applyFont="1" applyFill="1" applyBorder="1" applyAlignment="1"/>
    <xf numFmtId="165" fontId="26" fillId="2" borderId="22" xfId="0" applyNumberFormat="1" applyFont="1" applyFill="1" applyBorder="1" applyAlignment="1"/>
    <xf numFmtId="165" fontId="26" fillId="2" borderId="18" xfId="0" applyNumberFormat="1" applyFont="1" applyFill="1" applyBorder="1" applyAlignment="1"/>
    <xf numFmtId="165" fontId="26" fillId="2" borderId="40" xfId="0" applyNumberFormat="1" applyFont="1" applyFill="1" applyBorder="1" applyAlignment="1"/>
    <xf numFmtId="165" fontId="26" fillId="2" borderId="23" xfId="0" applyNumberFormat="1" applyFont="1" applyFill="1" applyBorder="1" applyAlignment="1"/>
    <xf numFmtId="0" fontId="10" fillId="3" borderId="6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left"/>
    </xf>
    <xf numFmtId="0" fontId="10" fillId="3" borderId="20" xfId="0" applyFont="1" applyFill="1" applyBorder="1" applyAlignment="1">
      <alignment horizontal="left"/>
    </xf>
    <xf numFmtId="165" fontId="26" fillId="2" borderId="19" xfId="0" applyNumberFormat="1" applyFont="1" applyFill="1" applyBorder="1" applyAlignment="1"/>
    <xf numFmtId="165" fontId="26" fillId="2" borderId="39" xfId="0" applyNumberFormat="1" applyFont="1" applyFill="1" applyBorder="1" applyAlignment="1"/>
    <xf numFmtId="165" fontId="26" fillId="2" borderId="24" xfId="0" applyNumberFormat="1" applyFont="1" applyFill="1" applyBorder="1" applyAlignment="1"/>
    <xf numFmtId="165" fontId="26" fillId="2" borderId="17" xfId="0" applyNumberFormat="1" applyFont="1" applyFill="1" applyBorder="1" applyAlignment="1">
      <alignment horizontal="left"/>
    </xf>
    <xf numFmtId="165" fontId="26" fillId="2" borderId="41" xfId="0" applyNumberFormat="1" applyFont="1" applyFill="1" applyBorder="1" applyAlignment="1">
      <alignment horizontal="left"/>
    </xf>
    <xf numFmtId="165" fontId="26" fillId="2" borderId="22" xfId="0" applyNumberFormat="1" applyFont="1" applyFill="1" applyBorder="1" applyAlignment="1">
      <alignment horizontal="left"/>
    </xf>
    <xf numFmtId="165" fontId="26" fillId="2" borderId="18" xfId="0" applyNumberFormat="1" applyFont="1" applyFill="1" applyBorder="1" applyAlignment="1">
      <alignment horizontal="left"/>
    </xf>
    <xf numFmtId="165" fontId="26" fillId="2" borderId="40" xfId="0" applyNumberFormat="1" applyFont="1" applyFill="1" applyBorder="1" applyAlignment="1">
      <alignment horizontal="left"/>
    </xf>
    <xf numFmtId="165" fontId="26" fillId="2" borderId="23" xfId="0" applyNumberFormat="1" applyFont="1" applyFill="1" applyBorder="1" applyAlignment="1">
      <alignment horizontal="left"/>
    </xf>
    <xf numFmtId="165" fontId="26" fillId="2" borderId="19" xfId="0" applyNumberFormat="1" applyFont="1" applyFill="1" applyBorder="1" applyAlignment="1">
      <alignment horizontal="left"/>
    </xf>
    <xf numFmtId="165" fontId="26" fillId="2" borderId="39" xfId="0" applyNumberFormat="1" applyFont="1" applyFill="1" applyBorder="1" applyAlignment="1">
      <alignment horizontal="left"/>
    </xf>
    <xf numFmtId="165" fontId="26" fillId="2" borderId="24" xfId="0" applyNumberFormat="1" applyFont="1" applyFill="1" applyBorder="1" applyAlignment="1">
      <alignment horizontal="left"/>
    </xf>
    <xf numFmtId="165" fontId="1" fillId="2" borderId="17" xfId="0" applyNumberFormat="1" applyFont="1" applyFill="1" applyBorder="1" applyAlignment="1"/>
    <xf numFmtId="165" fontId="1" fillId="2" borderId="41" xfId="0" applyNumberFormat="1" applyFont="1" applyFill="1" applyBorder="1" applyAlignment="1"/>
    <xf numFmtId="165" fontId="1" fillId="2" borderId="22" xfId="0" applyNumberFormat="1" applyFont="1" applyFill="1" applyBorder="1" applyAlignment="1"/>
    <xf numFmtId="165" fontId="1" fillId="2" borderId="19" xfId="0" applyNumberFormat="1" applyFont="1" applyFill="1" applyBorder="1" applyAlignment="1"/>
    <xf numFmtId="165" fontId="1" fillId="2" borderId="39" xfId="0" applyNumberFormat="1" applyFont="1" applyFill="1" applyBorder="1" applyAlignment="1"/>
    <xf numFmtId="165" fontId="1" fillId="2" borderId="24" xfId="0" applyNumberFormat="1" applyFont="1" applyFill="1" applyBorder="1" applyAlignment="1"/>
    <xf numFmtId="0" fontId="26" fillId="2" borderId="17" xfId="0" applyFont="1" applyFill="1" applyBorder="1" applyAlignment="1">
      <alignment horizontal="left"/>
    </xf>
    <xf numFmtId="0" fontId="26" fillId="2" borderId="41" xfId="0" applyFont="1" applyFill="1" applyBorder="1" applyAlignment="1">
      <alignment horizontal="left"/>
    </xf>
    <xf numFmtId="0" fontId="26" fillId="2" borderId="22" xfId="0" applyFont="1" applyFill="1" applyBorder="1" applyAlignment="1">
      <alignment horizontal="left"/>
    </xf>
    <xf numFmtId="165" fontId="26" fillId="2" borderId="18" xfId="0" applyNumberFormat="1" applyFont="1" applyFill="1" applyBorder="1" applyAlignment="1">
      <alignment horizontal="left" vertical="center"/>
    </xf>
    <xf numFmtId="165" fontId="26" fillId="2" borderId="40" xfId="0" applyNumberFormat="1" applyFont="1" applyFill="1" applyBorder="1" applyAlignment="1">
      <alignment horizontal="left" vertical="center"/>
    </xf>
    <xf numFmtId="165" fontId="26" fillId="2" borderId="23" xfId="0" applyNumberFormat="1" applyFont="1" applyFill="1" applyBorder="1" applyAlignment="1">
      <alignment horizontal="left" vertical="center"/>
    </xf>
    <xf numFmtId="165" fontId="26" fillId="2" borderId="19" xfId="0" applyNumberFormat="1" applyFont="1" applyFill="1" applyBorder="1" applyAlignment="1">
      <alignment horizontal="left" vertical="center"/>
    </xf>
    <xf numFmtId="165" fontId="26" fillId="2" borderId="39" xfId="0" applyNumberFormat="1" applyFont="1" applyFill="1" applyBorder="1" applyAlignment="1">
      <alignment horizontal="left" vertical="center"/>
    </xf>
    <xf numFmtId="165" fontId="26" fillId="2" borderId="24" xfId="0" applyNumberFormat="1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38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165" fontId="26" fillId="2" borderId="11" xfId="0" applyNumberFormat="1" applyFont="1" applyFill="1" applyBorder="1" applyAlignment="1">
      <alignment horizontal="left"/>
    </xf>
    <xf numFmtId="165" fontId="26" fillId="2" borderId="12" xfId="0" applyNumberFormat="1" applyFont="1" applyFill="1" applyBorder="1" applyAlignment="1">
      <alignment horizontal="left"/>
    </xf>
    <xf numFmtId="165" fontId="26" fillId="2" borderId="13" xfId="0" applyNumberFormat="1" applyFont="1" applyFill="1" applyBorder="1" applyAlignment="1">
      <alignment horizontal="left"/>
    </xf>
    <xf numFmtId="0" fontId="1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 applyProtection="1">
      <alignment horizontal="center" vertical="center"/>
    </xf>
    <xf numFmtId="0" fontId="9" fillId="11" borderId="65" xfId="0" applyFont="1" applyFill="1" applyBorder="1" applyAlignment="1" applyProtection="1">
      <alignment vertical="center" wrapText="1"/>
      <protection locked="0"/>
    </xf>
    <xf numFmtId="0" fontId="9" fillId="11" borderId="65" xfId="0" applyFont="1" applyFill="1" applyBorder="1" applyAlignment="1" applyProtection="1">
      <alignment vertical="center"/>
      <protection locked="0"/>
    </xf>
  </cellXfs>
  <cellStyles count="46">
    <cellStyle name="$ Input" xfId="5" xr:uid="{00000000-0005-0000-0000-000000000000}"/>
    <cellStyle name="% input" xfId="4" xr:uid="{00000000-0005-0000-0000-000001000000}"/>
    <cellStyle name="Calc Currency (0)" xfId="8" xr:uid="{00000000-0005-0000-0000-000002000000}"/>
    <cellStyle name="Calc Currency (2)" xfId="9" xr:uid="{00000000-0005-0000-0000-000003000000}"/>
    <cellStyle name="Calc Percent (0)" xfId="10" xr:uid="{00000000-0005-0000-0000-000004000000}"/>
    <cellStyle name="Calc Percent (1)" xfId="11" xr:uid="{00000000-0005-0000-0000-000005000000}"/>
    <cellStyle name="Calc Percent (2)" xfId="12" xr:uid="{00000000-0005-0000-0000-000006000000}"/>
    <cellStyle name="Calc Units (0)" xfId="13" xr:uid="{00000000-0005-0000-0000-000007000000}"/>
    <cellStyle name="Calc Units (1)" xfId="14" xr:uid="{00000000-0005-0000-0000-000008000000}"/>
    <cellStyle name="Calc Units (2)" xfId="15" xr:uid="{00000000-0005-0000-0000-000009000000}"/>
    <cellStyle name="Comma" xfId="44" builtinId="3"/>
    <cellStyle name="Comma [00]" xfId="17" xr:uid="{00000000-0005-0000-0000-00000B000000}"/>
    <cellStyle name="Comma 2" xfId="16" xr:uid="{00000000-0005-0000-0000-00000C000000}"/>
    <cellStyle name="Currency [00]" xfId="18" xr:uid="{00000000-0005-0000-0000-00000D000000}"/>
    <cellStyle name="Date Short" xfId="19" xr:uid="{00000000-0005-0000-0000-00000E000000}"/>
    <cellStyle name="Enter Currency (0)" xfId="20" xr:uid="{00000000-0005-0000-0000-00000F000000}"/>
    <cellStyle name="Enter Currency (2)" xfId="21" xr:uid="{00000000-0005-0000-0000-000010000000}"/>
    <cellStyle name="Enter Units (0)" xfId="22" xr:uid="{00000000-0005-0000-0000-000011000000}"/>
    <cellStyle name="Enter Units (1)" xfId="23" xr:uid="{00000000-0005-0000-0000-000012000000}"/>
    <cellStyle name="Enter Units (2)" xfId="24" xr:uid="{00000000-0005-0000-0000-000013000000}"/>
    <cellStyle name="Header1" xfId="25" xr:uid="{00000000-0005-0000-0000-000014000000}"/>
    <cellStyle name="Header2" xfId="26" xr:uid="{00000000-0005-0000-0000-000015000000}"/>
    <cellStyle name="Hyperlink" xfId="45" builtinId="8" customBuiltin="1"/>
    <cellStyle name="Link Currency (0)" xfId="27" xr:uid="{00000000-0005-0000-0000-000017000000}"/>
    <cellStyle name="Link Currency (2)" xfId="28" xr:uid="{00000000-0005-0000-0000-000018000000}"/>
    <cellStyle name="Link Units (0)" xfId="29" xr:uid="{00000000-0005-0000-0000-000019000000}"/>
    <cellStyle name="Link Units (1)" xfId="30" xr:uid="{00000000-0005-0000-0000-00001A000000}"/>
    <cellStyle name="Link Units (2)" xfId="31" xr:uid="{00000000-0005-0000-0000-00001B000000}"/>
    <cellStyle name="Normal" xfId="0" builtinId="0"/>
    <cellStyle name="Normal - Style1" xfId="32" xr:uid="{00000000-0005-0000-0000-00001D000000}"/>
    <cellStyle name="Normal 2" xfId="7" xr:uid="{00000000-0005-0000-0000-00001E000000}"/>
    <cellStyle name="Percent" xfId="1" builtinId="5"/>
    <cellStyle name="Percent [0]" xfId="34" xr:uid="{00000000-0005-0000-0000-000020000000}"/>
    <cellStyle name="Percent [00]" xfId="35" xr:uid="{00000000-0005-0000-0000-000021000000}"/>
    <cellStyle name="Percent 2" xfId="33" xr:uid="{00000000-0005-0000-0000-000022000000}"/>
    <cellStyle name="PrePop Currency (0)" xfId="36" xr:uid="{00000000-0005-0000-0000-000023000000}"/>
    <cellStyle name="PrePop Currency (2)" xfId="37" xr:uid="{00000000-0005-0000-0000-000024000000}"/>
    <cellStyle name="PrePop Units (0)" xfId="38" xr:uid="{00000000-0005-0000-0000-000025000000}"/>
    <cellStyle name="PrePop Units (1)" xfId="39" xr:uid="{00000000-0005-0000-0000-000026000000}"/>
    <cellStyle name="PrePop Units (2)" xfId="40" xr:uid="{00000000-0005-0000-0000-000027000000}"/>
    <cellStyle name="Qty Input" xfId="3" xr:uid="{00000000-0005-0000-0000-000028000000}"/>
    <cellStyle name="Qty Output" xfId="6" xr:uid="{00000000-0005-0000-0000-000029000000}"/>
    <cellStyle name="Row Text" xfId="2" xr:uid="{00000000-0005-0000-0000-00002A000000}"/>
    <cellStyle name="Text Indent A" xfId="41" xr:uid="{00000000-0005-0000-0000-00002B000000}"/>
    <cellStyle name="Text Indent B" xfId="42" xr:uid="{00000000-0005-0000-0000-00002C000000}"/>
    <cellStyle name="Text Indent C" xfId="43" xr:uid="{00000000-0005-0000-0000-00002D000000}"/>
  </cellStyles>
  <dxfs count="16">
    <dxf>
      <font>
        <color rgb="FF9C5700"/>
      </font>
      <fill>
        <patternFill>
          <bgColor theme="7" tint="0.79998168889431442"/>
        </patternFill>
      </fill>
    </dxf>
    <dxf>
      <font>
        <color rgb="FF9C5700"/>
      </font>
      <fill>
        <patternFill>
          <bgColor theme="7" tint="0.79998168889431442"/>
        </patternFill>
      </fill>
    </dxf>
    <dxf>
      <font>
        <color rgb="FF9C5700"/>
      </font>
      <fill>
        <patternFill>
          <bgColor theme="7" tint="0.79998168889431442"/>
        </patternFill>
      </fill>
    </dxf>
    <dxf>
      <font>
        <color rgb="FF9C5700"/>
      </font>
      <fill>
        <patternFill>
          <bgColor theme="7" tint="0.79998168889431442"/>
        </patternFill>
      </fill>
    </dxf>
    <dxf>
      <font>
        <color rgb="FF9C5700"/>
      </font>
      <fill>
        <patternFill>
          <bgColor theme="7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theme="7" tint="0.79998168889431442"/>
        </patternFill>
      </fill>
    </dxf>
    <dxf>
      <font>
        <color rgb="FF9C5700"/>
      </font>
      <fill>
        <patternFill>
          <bgColor theme="7" tint="0.79998168889431442"/>
        </patternFill>
      </fill>
    </dxf>
    <dxf>
      <font>
        <color rgb="FF9C5700"/>
      </font>
      <fill>
        <patternFill>
          <bgColor theme="7" tint="0.79998168889431442"/>
        </patternFill>
      </fill>
    </dxf>
    <dxf>
      <font>
        <color rgb="FF9C5700"/>
      </font>
      <fill>
        <patternFill>
          <bgColor theme="7" tint="0.79998168889431442"/>
        </patternFill>
      </fill>
    </dxf>
    <dxf>
      <font>
        <color rgb="FF9C5700"/>
      </font>
      <fill>
        <patternFill>
          <bgColor theme="7" tint="0.79998168889431442"/>
        </patternFill>
      </fill>
    </dxf>
    <dxf>
      <font>
        <color rgb="FF9C5700"/>
      </font>
      <fill>
        <patternFill>
          <bgColor theme="7" tint="0.79998168889431442"/>
        </patternFill>
      </fill>
    </dxf>
    <dxf>
      <font>
        <color rgb="FF9C5700"/>
      </font>
      <fill>
        <patternFill>
          <bgColor theme="7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theme="7" tint="0.79998168889431442"/>
        </patternFill>
      </fill>
    </dxf>
    <dxf>
      <font>
        <color rgb="FF9C57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2D1BD"/>
      <color rgb="FFC74A1B"/>
      <color rgb="FF005579"/>
      <color rgb="FFC3C9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58615</xdr:colOff>
      <xdr:row>1</xdr:row>
      <xdr:rowOff>117230</xdr:rowOff>
    </xdr:from>
    <xdr:to>
      <xdr:col>4</xdr:col>
      <xdr:colOff>2017722</xdr:colOff>
      <xdr:row>6</xdr:row>
      <xdr:rowOff>97692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0E39CA-B4DF-A44A-98D3-B8E79197A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769" y="273538"/>
          <a:ext cx="4508876" cy="97692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17</xdr:row>
      <xdr:rowOff>48846</xdr:rowOff>
    </xdr:from>
    <xdr:to>
      <xdr:col>9</xdr:col>
      <xdr:colOff>712304</xdr:colOff>
      <xdr:row>23</xdr:row>
      <xdr:rowOff>149086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534518-B4B4-AC46-8DBB-4B2D9C863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214077"/>
          <a:ext cx="8831384" cy="12113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35705</xdr:rowOff>
    </xdr:from>
    <xdr:to>
      <xdr:col>8</xdr:col>
      <xdr:colOff>360135</xdr:colOff>
      <xdr:row>30</xdr:row>
      <xdr:rowOff>798284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4930A2-C685-EE4E-B08D-828DBAD0C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36848"/>
          <a:ext cx="8518071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36285</xdr:colOff>
      <xdr:row>1</xdr:row>
      <xdr:rowOff>63500</xdr:rowOff>
    </xdr:from>
    <xdr:to>
      <xdr:col>3</xdr:col>
      <xdr:colOff>1119336</xdr:colOff>
      <xdr:row>7</xdr:row>
      <xdr:rowOff>115137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282051-8EA0-1743-9502-853C79AB6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856" y="217714"/>
          <a:ext cx="4508876" cy="9769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4186</xdr:colOff>
      <xdr:row>1</xdr:row>
      <xdr:rowOff>9769</xdr:rowOff>
    </xdr:from>
    <xdr:to>
      <xdr:col>4</xdr:col>
      <xdr:colOff>620</xdr:colOff>
      <xdr:row>7</xdr:row>
      <xdr:rowOff>73966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F5F1D3-0AC1-AC4F-A578-E7DC8AB78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17" y="166077"/>
          <a:ext cx="4514459" cy="10020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9</xdr:col>
      <xdr:colOff>0</xdr:colOff>
      <xdr:row>33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106790-E6D7-124E-B39C-7A2D0FF5C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86923"/>
          <a:ext cx="8525747" cy="12119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1128722</xdr:colOff>
      <xdr:row>2</xdr:row>
      <xdr:rowOff>185615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06E645-05E0-CA43-8635-B05C59D33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0"/>
          <a:ext cx="4508876" cy="9769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1128722</xdr:colOff>
      <xdr:row>2</xdr:row>
      <xdr:rowOff>166077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070394-125D-014D-BDAB-223BE88F7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283308"/>
          <a:ext cx="4508876" cy="9769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1128722</xdr:colOff>
      <xdr:row>2</xdr:row>
      <xdr:rowOff>166077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3FDB72-C080-1B40-AC54-6D3F33D6C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214923"/>
          <a:ext cx="4508876" cy="9769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1128722</xdr:colOff>
      <xdr:row>2</xdr:row>
      <xdr:rowOff>166077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9A8E2D-1F70-5348-95C4-52B30DB39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56308"/>
          <a:ext cx="4508876" cy="9769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1128722</xdr:colOff>
      <xdr:row>2</xdr:row>
      <xdr:rowOff>166077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BB0884-C0D1-9140-8769-FDF243E23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56308"/>
          <a:ext cx="4508876" cy="97692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1128722</xdr:colOff>
      <xdr:row>2</xdr:row>
      <xdr:rowOff>166077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9B412B-3E63-DD46-89BF-2D99B5783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56308"/>
          <a:ext cx="4508876" cy="97692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1023947</xdr:colOff>
      <xdr:row>2</xdr:row>
      <xdr:rowOff>166077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2DDB37-18B2-0B4C-8CEC-10413EC37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56308"/>
          <a:ext cx="4508876" cy="9769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1128722</xdr:colOff>
      <xdr:row>2</xdr:row>
      <xdr:rowOff>166077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1E4840-EA6D-4B45-8947-3F2A70512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56308"/>
          <a:ext cx="4508876" cy="97692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1128722</xdr:colOff>
      <xdr:row>2</xdr:row>
      <xdr:rowOff>166077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4ABB65-1124-604F-807A-ECEB71E8E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56308"/>
          <a:ext cx="4508876" cy="97692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1128722</xdr:colOff>
      <xdr:row>2</xdr:row>
      <xdr:rowOff>166077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066B8-23D1-3F4A-97CA-36B2818CC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95385"/>
          <a:ext cx="4508876" cy="97692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1128722</xdr:colOff>
      <xdr:row>2</xdr:row>
      <xdr:rowOff>166077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A27DC5-F788-7747-9E6E-AB4BE6DA8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56308"/>
          <a:ext cx="4508876" cy="97692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1128722</xdr:colOff>
      <xdr:row>2</xdr:row>
      <xdr:rowOff>166077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19C899-DB91-8441-B8D9-B5B9C2DE1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56308"/>
          <a:ext cx="4508876" cy="97692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1128722</xdr:colOff>
      <xdr:row>2</xdr:row>
      <xdr:rowOff>166077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768C62-9247-0C4E-8489-60C33105F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56308"/>
          <a:ext cx="4508876" cy="97692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1128722</xdr:colOff>
      <xdr:row>2</xdr:row>
      <xdr:rowOff>166077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804398-4D3A-DF44-95AA-EDF8B3202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56308"/>
          <a:ext cx="4508876" cy="976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FFFFFF"/>
      </a:hlink>
      <a:folHlink>
        <a:srgbClr val="FFFF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W29"/>
  <sheetViews>
    <sheetView tabSelected="1" zoomScale="140" zoomScaleNormal="140" workbookViewId="0"/>
  </sheetViews>
  <sheetFormatPr defaultColWidth="0" defaultRowHeight="12" zeroHeight="1" x14ac:dyDescent="0.25"/>
  <cols>
    <col min="1" max="1" width="2.7109375" style="269" customWidth="1"/>
    <col min="2" max="2" width="13.7109375" style="269" customWidth="1"/>
    <col min="3" max="3" width="9.140625" style="269" customWidth="1"/>
    <col min="4" max="4" width="10.42578125" style="269" customWidth="1"/>
    <col min="5" max="5" width="30.42578125" style="269" customWidth="1"/>
    <col min="6" max="6" width="15.85546875" style="269" bestFit="1" customWidth="1"/>
    <col min="7" max="9" width="7.42578125" style="269" customWidth="1"/>
    <col min="10" max="10" width="10.7109375" style="269" customWidth="1"/>
    <col min="11" max="14" width="6.42578125" style="269" hidden="1" customWidth="1"/>
    <col min="15" max="19" width="10.28515625" style="269" hidden="1"/>
    <col min="20" max="20" width="9.140625" style="269" hidden="1"/>
    <col min="21" max="23" width="35.140625" style="528" hidden="1"/>
    <col min="24" max="16384" width="9.140625" style="269" hidden="1"/>
  </cols>
  <sheetData>
    <row r="1" spans="1:23" x14ac:dyDescent="0.25">
      <c r="U1" s="528" t="s">
        <v>333</v>
      </c>
      <c r="V1" s="528" t="s">
        <v>334</v>
      </c>
      <c r="W1" s="528" t="s">
        <v>335</v>
      </c>
    </row>
    <row r="2" spans="1:23" x14ac:dyDescent="0.25">
      <c r="R2" s="270">
        <f>MATCH($E$9,$U$2:$U$8,0)</f>
        <v>1</v>
      </c>
      <c r="S2" s="270">
        <f>MATCH($E$11,$W$2:$W$3,0)</f>
        <v>1</v>
      </c>
      <c r="U2" s="531" t="s">
        <v>2</v>
      </c>
      <c r="V2" s="531" t="s">
        <v>2</v>
      </c>
      <c r="W2" s="531" t="s">
        <v>336</v>
      </c>
    </row>
    <row r="3" spans="1:23" x14ac:dyDescent="0.25">
      <c r="R3" s="278"/>
      <c r="S3" s="278"/>
      <c r="U3" s="531" t="s">
        <v>3</v>
      </c>
      <c r="V3" s="531" t="s">
        <v>3</v>
      </c>
      <c r="W3" s="531" t="s">
        <v>337</v>
      </c>
    </row>
    <row r="4" spans="1:23" x14ac:dyDescent="0.25">
      <c r="R4" s="278"/>
      <c r="S4" s="278"/>
      <c r="U4" s="531" t="s">
        <v>4</v>
      </c>
      <c r="V4" s="531" t="s">
        <v>4</v>
      </c>
      <c r="W4" s="531"/>
    </row>
    <row r="5" spans="1:23" ht="21" x14ac:dyDescent="0.25">
      <c r="B5" s="272"/>
      <c r="C5" s="273"/>
      <c r="D5" s="273"/>
      <c r="E5" s="273"/>
      <c r="F5" s="273"/>
      <c r="G5" s="273"/>
      <c r="H5" s="273"/>
      <c r="I5" s="273"/>
      <c r="J5" s="273"/>
      <c r="K5" s="273"/>
      <c r="L5" s="273"/>
      <c r="R5" s="271"/>
      <c r="U5" s="531" t="s">
        <v>5</v>
      </c>
      <c r="V5" s="531" t="s">
        <v>5</v>
      </c>
      <c r="W5" s="531"/>
    </row>
    <row r="6" spans="1:23" ht="21" x14ac:dyDescent="0.25">
      <c r="B6" s="272"/>
      <c r="C6" s="273"/>
      <c r="D6" s="273"/>
      <c r="E6" s="273"/>
      <c r="F6" s="273"/>
      <c r="G6" s="273"/>
      <c r="H6" s="273"/>
      <c r="I6" s="273"/>
      <c r="J6" s="273"/>
      <c r="K6" s="273"/>
      <c r="L6" s="273"/>
      <c r="R6" s="271"/>
      <c r="U6" s="531" t="s">
        <v>9</v>
      </c>
      <c r="V6" s="531" t="s">
        <v>332</v>
      </c>
      <c r="W6" s="531"/>
    </row>
    <row r="7" spans="1:23" ht="17.25" customHeight="1" x14ac:dyDescent="0.25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U7" s="531" t="s">
        <v>11</v>
      </c>
      <c r="V7" s="531" t="s">
        <v>339</v>
      </c>
      <c r="W7" s="531"/>
    </row>
    <row r="8" spans="1:23" ht="17.25" customHeight="1" x14ac:dyDescent="0.25">
      <c r="A8" s="274"/>
      <c r="B8" s="274"/>
      <c r="C8" s="274"/>
      <c r="D8" s="274"/>
      <c r="E8" s="282"/>
      <c r="F8" s="274"/>
      <c r="G8" s="274"/>
      <c r="H8" s="274"/>
      <c r="I8" s="274"/>
      <c r="J8" s="274"/>
      <c r="K8" s="274"/>
      <c r="L8" s="274"/>
      <c r="U8" s="531" t="s">
        <v>13</v>
      </c>
      <c r="V8" s="531" t="s">
        <v>13</v>
      </c>
      <c r="W8" s="531"/>
    </row>
    <row r="9" spans="1:23" s="275" customFormat="1" ht="15" x14ac:dyDescent="0.25">
      <c r="C9" s="279" t="s">
        <v>0</v>
      </c>
      <c r="D9" s="283"/>
      <c r="E9" s="532" t="s">
        <v>2</v>
      </c>
      <c r="U9" s="529"/>
      <c r="V9" s="529"/>
      <c r="W9" s="529"/>
    </row>
    <row r="10" spans="1:23" x14ac:dyDescent="0.25">
      <c r="A10" s="274"/>
      <c r="E10" s="281"/>
    </row>
    <row r="11" spans="1:23" ht="15" x14ac:dyDescent="0.25">
      <c r="A11" s="274"/>
      <c r="C11" s="279" t="s">
        <v>1</v>
      </c>
      <c r="D11" s="280"/>
      <c r="E11" s="533" t="s">
        <v>336</v>
      </c>
    </row>
    <row r="12" spans="1:23" ht="24.75" customHeight="1" x14ac:dyDescent="0.25">
      <c r="A12" s="274"/>
    </row>
    <row r="13" spans="1:23" ht="20.45" customHeight="1" x14ac:dyDescent="0.25">
      <c r="A13" s="274"/>
      <c r="F13" s="286" t="str">
        <f>HYPERLINK("#'PI | "&amp;E11&amp;"'!A1","Click to see values")</f>
        <v>Click to see values</v>
      </c>
    </row>
    <row r="14" spans="1:23" x14ac:dyDescent="0.25">
      <c r="A14" s="274"/>
      <c r="R14" s="271"/>
    </row>
    <row r="15" spans="1:23" x14ac:dyDescent="0.25">
      <c r="A15" s="274"/>
      <c r="C15" s="276"/>
    </row>
    <row r="16" spans="1:23" x14ac:dyDescent="0.25">
      <c r="A16" s="274"/>
    </row>
    <row r="17" spans="1:23" x14ac:dyDescent="0.25">
      <c r="A17" s="274"/>
    </row>
    <row r="18" spans="1:23" ht="14.25" customHeight="1" x14ac:dyDescent="0.25">
      <c r="A18" s="274"/>
    </row>
    <row r="19" spans="1:23" x14ac:dyDescent="0.25"/>
    <row r="20" spans="1:23" x14ac:dyDescent="0.25"/>
    <row r="21" spans="1:23" s="275" customFormat="1" ht="15" x14ac:dyDescent="0.25">
      <c r="C21" s="269"/>
      <c r="D21" s="269"/>
      <c r="E21" s="269"/>
      <c r="F21" s="269"/>
      <c r="G21" s="269"/>
      <c r="H21" s="269"/>
      <c r="I21" s="269"/>
      <c r="J21" s="269"/>
      <c r="U21" s="529"/>
      <c r="V21" s="529"/>
      <c r="W21" s="529"/>
    </row>
    <row r="22" spans="1:23" s="277" customFormat="1" ht="21" x14ac:dyDescent="0.25">
      <c r="C22" s="269"/>
      <c r="D22" s="269"/>
      <c r="E22" s="269"/>
      <c r="F22" s="269"/>
      <c r="G22" s="269"/>
      <c r="H22" s="269"/>
      <c r="I22" s="269"/>
      <c r="J22" s="269"/>
      <c r="U22" s="530"/>
      <c r="V22" s="530"/>
      <c r="W22" s="530"/>
    </row>
    <row r="23" spans="1:23" x14ac:dyDescent="0.25"/>
    <row r="24" spans="1:23" x14ac:dyDescent="0.25"/>
    <row r="25" spans="1:23" ht="16.5" hidden="1" customHeight="1" x14ac:dyDescent="0.25"/>
    <row r="28" spans="1:23" ht="31.5" hidden="1" customHeight="1" x14ac:dyDescent="0.25"/>
    <row r="29" spans="1:23" ht="30.75" hidden="1" customHeight="1" x14ac:dyDescent="0.25"/>
  </sheetData>
  <sheetProtection algorithmName="SHA-512" hashValue="Hv75eJsXFByQOGbJdeCpulhcXcoHxFJ2Q+fTkwLvrWdOlTL0S8reUpVOlQC8eoVYfl1k6oNPfgzVODFlLgTNzw==" saltValue="4vzV/vwrY8aP6Mc92LS7Ew==" spinCount="100000" sheet="1" objects="1" scenarios="1"/>
  <dataValidations count="2">
    <dataValidation type="list" allowBlank="1" showInputMessage="1" showErrorMessage="1" sqref="E11" xr:uid="{00000000-0002-0000-0000-000001000000}">
      <formula1>$W$2:$W$3</formula1>
    </dataValidation>
    <dataValidation type="list" allowBlank="1" showInputMessage="1" showErrorMessage="1" sqref="E9" xr:uid="{00000000-0002-0000-0000-000000000000}">
      <formula1>$U$2:$U$8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</sheetPr>
  <dimension ref="A1:AI31"/>
  <sheetViews>
    <sheetView zoomScale="120" zoomScaleNormal="120" workbookViewId="0">
      <selection activeCell="D27" sqref="D27"/>
    </sheetView>
  </sheetViews>
  <sheetFormatPr defaultColWidth="0" defaultRowHeight="0" customHeight="1" zeroHeight="1" x14ac:dyDescent="0.25"/>
  <cols>
    <col min="1" max="1" width="2.7109375" style="1" customWidth="1"/>
    <col min="2" max="2" width="7.7109375" style="1" customWidth="1"/>
    <col min="3" max="3" width="35.7109375" style="1" customWidth="1"/>
    <col min="4" max="4" width="16.85546875" style="5" customWidth="1"/>
    <col min="5" max="5" width="15.7109375" style="5" customWidth="1"/>
    <col min="6" max="6" width="16.140625" style="1" bestFit="1" customWidth="1"/>
    <col min="7" max="8" width="5.85546875" style="1" customWidth="1"/>
    <col min="9" max="9" width="5.42578125" style="1" customWidth="1"/>
    <col min="10" max="10" width="10.28515625" style="1" hidden="1"/>
    <col min="11" max="11" width="7" style="1" hidden="1"/>
    <col min="12" max="19" width="10.28515625" style="1" hidden="1"/>
    <col min="20" max="26" width="13.7109375" style="1" hidden="1"/>
    <col min="27" max="16384" width="9.140625" style="1" hidden="1"/>
  </cols>
  <sheetData>
    <row r="1" spans="1:35" ht="12" x14ac:dyDescent="0.25">
      <c r="C1" s="285"/>
    </row>
    <row r="2" spans="1:35" ht="12" x14ac:dyDescent="0.25">
      <c r="C2" s="285"/>
    </row>
    <row r="3" spans="1:35" ht="12" x14ac:dyDescent="0.25">
      <c r="C3" s="285"/>
    </row>
    <row r="4" spans="1:35" ht="12" x14ac:dyDescent="0.25">
      <c r="C4" s="285"/>
    </row>
    <row r="5" spans="1:35" ht="12" x14ac:dyDescent="0.25">
      <c r="C5" s="285"/>
    </row>
    <row r="6" spans="1:35" ht="12" x14ac:dyDescent="0.25">
      <c r="C6" s="285"/>
    </row>
    <row r="7" spans="1:35" ht="12" x14ac:dyDescent="0.25">
      <c r="C7" s="285"/>
    </row>
    <row r="8" spans="1:35" ht="12" x14ac:dyDescent="0.25">
      <c r="AH8" s="6" t="s">
        <v>2</v>
      </c>
      <c r="AI8" s="4">
        <v>1</v>
      </c>
    </row>
    <row r="9" spans="1:35" ht="21" x14ac:dyDescent="0.25">
      <c r="B9" s="288" t="str">
        <f>"Financial Model Parameter Inputs - "&amp;INDEX($AH$8:$AH$14,MATCH(Main_Menu!$R$2,$AI$8:$AI$14,0))</f>
        <v>Financial Model Parameter Inputs - Mango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AH9" s="6" t="s">
        <v>3</v>
      </c>
      <c r="AI9" s="4">
        <v>2</v>
      </c>
    </row>
    <row r="10" spans="1:35" ht="21" x14ac:dyDescent="0.25">
      <c r="B10" s="28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H10" s="6" t="s">
        <v>4</v>
      </c>
      <c r="AI10" s="4">
        <v>3</v>
      </c>
    </row>
    <row r="11" spans="1:35" ht="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80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H11" s="6" t="s">
        <v>5</v>
      </c>
      <c r="AI11" s="4">
        <v>4</v>
      </c>
    </row>
    <row r="12" spans="1:35" ht="15" x14ac:dyDescent="0.25">
      <c r="C12" s="303" t="s">
        <v>6</v>
      </c>
      <c r="D12" s="304" t="s">
        <v>7</v>
      </c>
      <c r="E12" s="305" t="s">
        <v>8</v>
      </c>
      <c r="K12" s="81"/>
      <c r="L12" s="84">
        <v>1</v>
      </c>
      <c r="M12" s="84">
        <v>2</v>
      </c>
      <c r="N12" s="84">
        <v>3</v>
      </c>
      <c r="O12" s="84">
        <v>4</v>
      </c>
      <c r="P12" s="84">
        <v>5</v>
      </c>
      <c r="Q12" s="84">
        <v>6</v>
      </c>
      <c r="R12" s="84">
        <v>7</v>
      </c>
      <c r="S12" s="81"/>
      <c r="T12" s="84">
        <v>1</v>
      </c>
      <c r="U12" s="84">
        <v>2</v>
      </c>
      <c r="V12" s="84">
        <v>3</v>
      </c>
      <c r="W12" s="84">
        <v>4</v>
      </c>
      <c r="X12" s="84">
        <v>5</v>
      </c>
      <c r="Y12" s="84">
        <v>6</v>
      </c>
      <c r="Z12" s="84">
        <v>7</v>
      </c>
      <c r="AA12" s="81"/>
      <c r="AH12" s="6" t="s">
        <v>9</v>
      </c>
      <c r="AI12" s="4">
        <v>5</v>
      </c>
    </row>
    <row r="13" spans="1:35" ht="12" x14ac:dyDescent="0.25">
      <c r="B13" s="290"/>
      <c r="C13" s="291" t="s">
        <v>10</v>
      </c>
      <c r="D13" s="298" t="str" cm="1">
        <f t="array" ref="D13">INDEX($T13:$Z13,,MATCH(Selected_Crop,$T$12:$Z$12,0))</f>
        <v>ha</v>
      </c>
      <c r="E13" s="294" cm="1">
        <f t="array" ref="E13">INDEX($L13:$R13,,MATCH(Selected_Crop,$L$12:$R$12,0))</f>
        <v>20</v>
      </c>
      <c r="K13" s="81"/>
      <c r="L13" s="258">
        <f>'Default | C_&amp;_I | Mango'!$D$38</f>
        <v>20</v>
      </c>
      <c r="M13" s="258">
        <f>'Default | C_&amp;_I | Lychee'!$D$38</f>
        <v>10</v>
      </c>
      <c r="N13" s="258">
        <f>'Default | C_&amp;_I | Macadamia'!$D$39</f>
        <v>30</v>
      </c>
      <c r="O13" s="258">
        <f>'Default | C_&amp;_I | Mandarin'!$D$39</f>
        <v>30</v>
      </c>
      <c r="P13" s="258">
        <f>'Default | C_&amp;_I | CB'!$D$38</f>
        <v>40</v>
      </c>
      <c r="Q13" s="258">
        <f>'Default | C_&amp;_I | Pulses'!$D$38</f>
        <v>40</v>
      </c>
      <c r="R13" s="258">
        <f>'Default | C_&amp;_I | Cotton'!$D$40</f>
        <v>100</v>
      </c>
      <c r="S13" s="81"/>
      <c r="T13" s="82" t="str">
        <f>'Default | C_&amp;_I | Mango'!$C$38</f>
        <v>ha</v>
      </c>
      <c r="U13" s="82" t="str">
        <f>'Default | C_&amp;_I | Lychee'!$C$38</f>
        <v>ha</v>
      </c>
      <c r="V13" s="82" t="str">
        <f>'Default | C_&amp;_I | Macadamia'!$C$39</f>
        <v>ha</v>
      </c>
      <c r="W13" s="82" t="str">
        <f>'Default | C_&amp;_I | Mandarin'!$C$39</f>
        <v>ha</v>
      </c>
      <c r="X13" s="82" t="str">
        <f>'Default | C_&amp;_I | CB'!$C$38</f>
        <v>ha</v>
      </c>
      <c r="Y13" s="82" t="str">
        <f>'Default | C_&amp;_I | Pulses'!$C$38</f>
        <v>ha</v>
      </c>
      <c r="Z13" s="82" t="str">
        <f>'Default | C_&amp;_I | Cotton'!$C$40</f>
        <v>ha</v>
      </c>
      <c r="AA13" s="81"/>
      <c r="AH13" s="6" t="s">
        <v>11</v>
      </c>
      <c r="AI13" s="4">
        <v>6</v>
      </c>
    </row>
    <row r="14" spans="1:35" ht="12" x14ac:dyDescent="0.25">
      <c r="B14" s="290"/>
      <c r="C14" s="292" t="s">
        <v>12</v>
      </c>
      <c r="D14" s="299" t="str" cm="1">
        <f t="array" ref="D14">INDEX($T14:$Z14,,MATCH(Selected_Crop,$T$12:$Z$12,0))</f>
        <v>t / ha</v>
      </c>
      <c r="E14" s="295" cm="1">
        <f t="array" ref="E14">INDEX($L14:$R14,,MATCH(Selected_Crop,$L$12:$R$12,0))</f>
        <v>13.5</v>
      </c>
      <c r="K14" s="81"/>
      <c r="L14" s="260">
        <f>'Default | C_&amp;_I | Mango'!$D$45</f>
        <v>13.5</v>
      </c>
      <c r="M14" s="260">
        <f>'Default | C_&amp;_I | Lychee'!$D$45</f>
        <v>3.5</v>
      </c>
      <c r="N14" s="260">
        <f>'Default | C_&amp;_I | Macadamia'!$D$46</f>
        <v>3.5</v>
      </c>
      <c r="O14" s="260">
        <f>'Default | C_&amp;_I | Mandarin'!$D$46</f>
        <v>49.5</v>
      </c>
      <c r="P14" s="260">
        <f>'Default | C_&amp;_I | CB'!$D$45</f>
        <v>8</v>
      </c>
      <c r="Q14" s="260">
        <f>'Default | C_&amp;_I | Pulses'!$D$45</f>
        <v>3</v>
      </c>
      <c r="R14" s="260">
        <f>'Default | C_&amp;_I | Cotton'!$D$48</f>
        <v>12</v>
      </c>
      <c r="S14" s="81"/>
      <c r="T14" s="83" t="str">
        <f>'Default | C_&amp;_I | Mango'!$C$45</f>
        <v>t / ha</v>
      </c>
      <c r="U14" s="83" t="str">
        <f>'Default | C_&amp;_I | Lychee'!$C$45</f>
        <v>t / ha</v>
      </c>
      <c r="V14" s="83" t="str">
        <f>'Default | C_&amp;_I | Macadamia'!$C$46</f>
        <v>NIS t / ha</v>
      </c>
      <c r="W14" s="83" t="str">
        <f>'Default | C_&amp;_I | Mandarin'!$C$46</f>
        <v>t / ha</v>
      </c>
      <c r="X14" s="83" t="str">
        <f>'Default | C_&amp;_I | CB'!$C$45</f>
        <v>t / ha</v>
      </c>
      <c r="Y14" s="83" t="str">
        <f>'Default | C_&amp;_I | Pulses'!$C$45</f>
        <v>t / ha</v>
      </c>
      <c r="Z14" s="83" t="str">
        <f>'Default | C_&amp;_I | Cotton'!$C$48</f>
        <v>bale / ha</v>
      </c>
      <c r="AA14" s="81"/>
      <c r="AH14" s="6" t="s">
        <v>13</v>
      </c>
      <c r="AI14" s="4">
        <v>7</v>
      </c>
    </row>
    <row r="15" spans="1:35" ht="12" x14ac:dyDescent="0.25">
      <c r="B15" s="290"/>
      <c r="C15" s="292" t="s">
        <v>14</v>
      </c>
      <c r="D15" s="299" t="str" cm="1">
        <f t="array" ref="D15">INDEX($T15:$Z15,,MATCH(Selected_Crop,$T$12:$Z$12,0))</f>
        <v>$ / kg</v>
      </c>
      <c r="E15" s="296" cm="1">
        <f t="array" ref="E15">INDEX($L15:$R15,,MATCH(Selected_Crop,$L$12:$R$12,0))</f>
        <v>2.5714285714285716</v>
      </c>
      <c r="K15" s="81"/>
      <c r="L15" s="261">
        <f>'Default | C_&amp;_I | Mango'!$D$68</f>
        <v>2.5714285714285716</v>
      </c>
      <c r="M15" s="261">
        <f>'Default | C_&amp;_I | Lychee'!$D$67</f>
        <v>10</v>
      </c>
      <c r="N15" s="261">
        <f>'Default | C_&amp;_I | Macadamia'!$D$69</f>
        <v>6</v>
      </c>
      <c r="O15" s="261">
        <f>'Default | C_&amp;_I | Mandarin'!$D$67</f>
        <v>1.6</v>
      </c>
      <c r="P15" s="261">
        <f>'Default | C_&amp;_I | CB'!$D$66</f>
        <v>250</v>
      </c>
      <c r="Q15" s="261">
        <f>'Default | C_&amp;_I | Pulses'!$D$66</f>
        <v>758.33333333333337</v>
      </c>
      <c r="R15" s="261">
        <f>'Default | C_&amp;_I | Cotton'!$D$70</f>
        <v>525</v>
      </c>
      <c r="S15" s="81"/>
      <c r="T15" s="83" t="str">
        <f>'Default | C_&amp;_I | Mango'!$C$68</f>
        <v>$ / kg</v>
      </c>
      <c r="U15" s="83" t="str">
        <f>'Default | C_&amp;_I | Lychee'!$C$67</f>
        <v>$ / kg</v>
      </c>
      <c r="V15" s="83" t="str">
        <f>'Default | C_&amp;_I | Macadamia'!$C$69</f>
        <v>NIS $ / kg</v>
      </c>
      <c r="W15" s="83" t="str">
        <f>'Default | C_&amp;_I | Mandarin'!$C$67</f>
        <v>$ / kg</v>
      </c>
      <c r="X15" s="83" t="str">
        <f>'Default | C_&amp;_I | CB'!$C$66</f>
        <v>$ / t</v>
      </c>
      <c r="Y15" s="83" t="str">
        <f>'Default | C_&amp;_I | Pulses'!$C$66</f>
        <v>$ / t</v>
      </c>
      <c r="Z15" s="83" t="str">
        <f>'Default | C_&amp;_I | Cotton'!$C$70</f>
        <v>$ / bale</v>
      </c>
      <c r="AA15" s="81"/>
    </row>
    <row r="16" spans="1:35" ht="12" x14ac:dyDescent="0.25">
      <c r="B16" s="290"/>
      <c r="C16" s="292" t="s">
        <v>15</v>
      </c>
      <c r="D16" s="299" t="str" cm="1">
        <f t="array" ref="D16">INDEX($T16:$Z16,,MATCH(Selected_Crop,$T$12:$Z$12,0))</f>
        <v>$ / ha</v>
      </c>
      <c r="E16" s="297" cm="1">
        <f t="array" ref="E16">INDEX($L16:$R16,,MATCH(Selected_Crop,$L$12:$R$12,0))</f>
        <v>3318.5414837823932</v>
      </c>
      <c r="K16" s="81"/>
      <c r="L16" s="259">
        <f>'Default | C_&amp;_I | Mango'!$D$76</f>
        <v>3318.5414837823932</v>
      </c>
      <c r="M16" s="259">
        <f>'Default | C_&amp;_I | Lychee'!$D$74</f>
        <v>4153.8999999999996</v>
      </c>
      <c r="N16" s="259">
        <f>'Default | C_&amp;_I | Macadamia'!$D$76</f>
        <v>15000</v>
      </c>
      <c r="O16" s="259">
        <f>'Default | C_&amp;_I | Mandarin'!$D$75</f>
        <v>17500</v>
      </c>
      <c r="P16" s="259">
        <f>'Default | C_&amp;_I | CB'!$D$74</f>
        <v>0</v>
      </c>
      <c r="Q16" s="259">
        <f>'Default | C_&amp;_I | Pulses'!$D$74</f>
        <v>0</v>
      </c>
      <c r="R16" s="259">
        <f>'Default | C_&amp;_I | Cotton'!$D$82</f>
        <v>0</v>
      </c>
      <c r="S16" s="81"/>
      <c r="T16" s="83" t="str">
        <f>'Default | C_&amp;_I | Mango'!$C$76</f>
        <v>$ / ha</v>
      </c>
      <c r="U16" s="83" t="str">
        <f>'Default | C_&amp;_I | Lychee'!$C$74</f>
        <v>$ / ha</v>
      </c>
      <c r="V16" s="83" t="str">
        <f>'Default | C_&amp;_I | Macadamia'!$C$76</f>
        <v>$ / ha</v>
      </c>
      <c r="W16" s="83" t="str">
        <f>'Default | C_&amp;_I | Mandarin'!$C$75</f>
        <v>$ / ha</v>
      </c>
      <c r="X16" s="83" t="str">
        <f>'Default | C_&amp;_I | CB'!$C$74</f>
        <v>-</v>
      </c>
      <c r="Y16" s="83" t="str">
        <f>'Default | C_&amp;_I | Pulses'!$C$74</f>
        <v>-</v>
      </c>
      <c r="Z16" s="83" t="str">
        <f>'Default | C_&amp;_I | Cotton'!$C$82</f>
        <v>-</v>
      </c>
      <c r="AA16" s="81"/>
    </row>
    <row r="17" spans="2:27" ht="12" x14ac:dyDescent="0.25">
      <c r="B17" s="290"/>
      <c r="C17" s="292" t="s">
        <v>16</v>
      </c>
      <c r="D17" s="299" t="str" cm="1">
        <f t="array" ref="D17">INDEX($T17:$Z17,,MATCH(Selected_Crop,$T$12:$Z$12,0))</f>
        <v>$ / ha</v>
      </c>
      <c r="E17" s="297" cm="1">
        <f t="array" ref="E17">INDEX($L17:$R17,,MATCH(Selected_Crop,$L$12:$R$12,0))</f>
        <v>0</v>
      </c>
      <c r="K17" s="81"/>
      <c r="L17" s="259">
        <f>'Default | C_&amp;_I | Mango'!$D$77</f>
        <v>0</v>
      </c>
      <c r="M17" s="259">
        <f>'Default | C_&amp;_I | Lychee'!$D$75</f>
        <v>0</v>
      </c>
      <c r="N17" s="259">
        <f>'Default | C_&amp;_I | Macadamia'!$D$77</f>
        <v>0</v>
      </c>
      <c r="O17" s="259">
        <f>'Default | C_&amp;_I | Mandarin'!$D$76</f>
        <v>0</v>
      </c>
      <c r="P17" s="259">
        <f>'Default | C_&amp;_I | CB'!$D$75</f>
        <v>0</v>
      </c>
      <c r="Q17" s="259">
        <f>'Default | C_&amp;_I | Pulses'!$D$75</f>
        <v>0</v>
      </c>
      <c r="R17" s="259">
        <f>'Default | C_&amp;_I | Cotton'!$D$83</f>
        <v>0</v>
      </c>
      <c r="S17" s="81"/>
      <c r="T17" s="83" t="str">
        <f>'Default | C_&amp;_I | Mango'!$C$77</f>
        <v>$ / ha</v>
      </c>
      <c r="U17" s="83" t="str">
        <f>'Default | C_&amp;_I | Lychee'!$C$75</f>
        <v>$ / ha</v>
      </c>
      <c r="V17" s="83" t="str">
        <f>'Default | C_&amp;_I | Macadamia'!$C$77</f>
        <v>$ / ha</v>
      </c>
      <c r="W17" s="83" t="str">
        <f>'Default | C_&amp;_I | Mandarin'!$C$76</f>
        <v>$ / ha</v>
      </c>
      <c r="X17" s="83" t="str">
        <f>'Default | C_&amp;_I | CB'!$C$75</f>
        <v>$ / ha</v>
      </c>
      <c r="Y17" s="83" t="str">
        <f>'Default | C_&amp;_I | Pulses'!$C$75</f>
        <v>$ / ha</v>
      </c>
      <c r="Z17" s="83" t="str">
        <f>'Default | C_&amp;_I | Cotton'!$C$83</f>
        <v>$ / ha</v>
      </c>
      <c r="AA17" s="81"/>
    </row>
    <row r="18" spans="2:27" ht="12" x14ac:dyDescent="0.25">
      <c r="B18" s="290"/>
      <c r="C18" s="292" t="s">
        <v>17</v>
      </c>
      <c r="D18" s="299" t="str" cm="1">
        <f t="array" ref="D18">INDEX($T18:$Z18,,MATCH(Selected_Crop,$T$12:$Z$12,0))</f>
        <v>$ / ha</v>
      </c>
      <c r="E18" s="297" cm="1">
        <f t="array" ref="E18">INDEX($L18:$R18,,MATCH(Selected_Crop,$L$12:$R$12,0))</f>
        <v>13233</v>
      </c>
      <c r="K18" s="81"/>
      <c r="L18" s="259">
        <f>'Default | C_&amp;_I | Mango'!$D$78</f>
        <v>13233</v>
      </c>
      <c r="M18" s="259">
        <f>'Default | C_&amp;_I | Lychee'!$D$76</f>
        <v>13233</v>
      </c>
      <c r="N18" s="259">
        <f>'Default | C_&amp;_I | Macadamia'!$D$78</f>
        <v>13233</v>
      </c>
      <c r="O18" s="259">
        <f>'Default | C_&amp;_I | Mandarin'!$D$77</f>
        <v>13233</v>
      </c>
      <c r="P18" s="259">
        <f>'Default | C_&amp;_I | CB'!$D$76</f>
        <v>1620</v>
      </c>
      <c r="Q18" s="259">
        <f>'Default | C_&amp;_I | Pulses'!$D$76</f>
        <v>1620</v>
      </c>
      <c r="R18" s="259">
        <f>'Default | C_&amp;_I | Cotton'!$D$84</f>
        <v>5250</v>
      </c>
      <c r="S18" s="81"/>
      <c r="T18" s="83" t="str">
        <f>'Default | C_&amp;_I | Mango'!$C$78</f>
        <v>$ / ha</v>
      </c>
      <c r="U18" s="83" t="str">
        <f>'Default | C_&amp;_I | Lychee'!$C$76</f>
        <v>$ / ha</v>
      </c>
      <c r="V18" s="83" t="str">
        <f>'Default | C_&amp;_I | Macadamia'!$C$78</f>
        <v>$ / ha</v>
      </c>
      <c r="W18" s="83" t="str">
        <f>'Default | C_&amp;_I | Mandarin'!$C$77</f>
        <v>$ / ha</v>
      </c>
      <c r="X18" s="83" t="str">
        <f>'Default | C_&amp;_I | CB'!$C$76</f>
        <v>$ / ha</v>
      </c>
      <c r="Y18" s="83" t="str">
        <f>'Default | C_&amp;_I | Pulses'!$C$76</f>
        <v>$ / ha</v>
      </c>
      <c r="Z18" s="83" t="str">
        <f>'Default | C_&amp;_I | Cotton'!$C$84</f>
        <v>$ / ha</v>
      </c>
      <c r="AA18" s="81"/>
    </row>
    <row r="19" spans="2:27" ht="12" x14ac:dyDescent="0.25">
      <c r="B19" s="290"/>
      <c r="C19" s="292" t="s">
        <v>18</v>
      </c>
      <c r="D19" s="299" t="str" cm="1">
        <f t="array" ref="D19">INDEX($T19:$Z19,,MATCH(Selected_Crop,$T$12:$Z$12,0))</f>
        <v>$ / ML</v>
      </c>
      <c r="E19" s="297" cm="1">
        <f t="array" ref="E19">INDEX($L19:$R19,,MATCH(Selected_Crop,$L$12:$R$12,0))</f>
        <v>0</v>
      </c>
      <c r="K19" s="81"/>
      <c r="L19" s="259">
        <f>'Default | C_&amp;_I | Mango'!$D$81</f>
        <v>0</v>
      </c>
      <c r="M19" s="259">
        <f>'Default | C_&amp;_I | Lychee'!$D$79</f>
        <v>0</v>
      </c>
      <c r="N19" s="259">
        <f>'Default | C_&amp;_I | Macadamia'!$D$81</f>
        <v>0</v>
      </c>
      <c r="O19" s="259">
        <f>'Default | C_&amp;_I | Mandarin'!$D$80</f>
        <v>0</v>
      </c>
      <c r="P19" s="259">
        <f>'Default | C_&amp;_I | CB'!$D$79</f>
        <v>0</v>
      </c>
      <c r="Q19" s="259">
        <f>'Default | C_&amp;_I | Pulses'!$D$79</f>
        <v>0</v>
      </c>
      <c r="R19" s="259">
        <f>'Default | C_&amp;_I | Cotton'!$D$87</f>
        <v>0</v>
      </c>
      <c r="S19" s="81"/>
      <c r="T19" s="83" t="str">
        <f>'Default | C_&amp;_I | Mango'!$C$81</f>
        <v>$ / ML</v>
      </c>
      <c r="U19" s="83" t="str">
        <f>'Default | C_&amp;_I | Lychee'!$C$79</f>
        <v>$ / ML</v>
      </c>
      <c r="V19" s="83" t="str">
        <f>'Default | C_&amp;_I | Macadamia'!$C$81</f>
        <v>$ / ML</v>
      </c>
      <c r="W19" s="83" t="str">
        <f>'Default | C_&amp;_I | Mandarin'!$C$80</f>
        <v>$ / ML</v>
      </c>
      <c r="X19" s="83" t="str">
        <f>'Default | C_&amp;_I | CB'!$C$79</f>
        <v>$ / ML</v>
      </c>
      <c r="Y19" s="83" t="str">
        <f>'Default | C_&amp;_I | Pulses'!$C$79</f>
        <v>$ / ML</v>
      </c>
      <c r="Z19" s="83" t="str">
        <f>'Default | C_&amp;_I | Cotton'!$C$87</f>
        <v>$ / ML</v>
      </c>
      <c r="AA19" s="81"/>
    </row>
    <row r="20" spans="2:27" ht="12" x14ac:dyDescent="0.25">
      <c r="B20" s="290"/>
      <c r="C20" s="292" t="str">
        <f>CHOOSE(Selected_Crop,"Packing and cooling facilities",
        "Packing and cooling facilities",
         "Processing infrastructure",
        "Packing and cooling facilities",
        "Farm infrastructure",
         "Farm infrastructure",
         "Farm infrastructure")</f>
        <v>Packing and cooling facilities</v>
      </c>
      <c r="D20" s="299" t="str" cm="1">
        <f t="array" ref="D20">INDEX($T20:$Z20,,MATCH(Selected_Crop,$T$12:$Z$12,0))</f>
        <v>$</v>
      </c>
      <c r="E20" s="297" cm="1">
        <f t="array" ref="E20">INDEX($L20:$R20,,MATCH(Selected_Crop,$L$12:$R$12,0))</f>
        <v>254135.40833187243</v>
      </c>
      <c r="K20" s="81"/>
      <c r="L20" s="259">
        <f>'Default | C_&amp;_I | Mango'!$D$82</f>
        <v>254135.40833187243</v>
      </c>
      <c r="M20" s="259">
        <f>'Default | C_&amp;_I | Lychee'!$D$80</f>
        <v>254135.40833187243</v>
      </c>
      <c r="N20" s="259">
        <f>'Default | C_&amp;_I | Macadamia'!$D$82</f>
        <v>150000</v>
      </c>
      <c r="O20" s="259">
        <f>'Default | C_&amp;_I | Mandarin'!$D$81</f>
        <v>350000</v>
      </c>
      <c r="P20" s="259">
        <f>'Default | C_&amp;_I | CB'!$D$80</f>
        <v>0</v>
      </c>
      <c r="Q20" s="259">
        <f>'Default | C_&amp;_I | Pulses'!$D$80</f>
        <v>0</v>
      </c>
      <c r="R20" s="259">
        <f>'Default | C_&amp;_I | Cotton'!$D$88</f>
        <v>100000</v>
      </c>
      <c r="S20" s="81"/>
      <c r="T20" s="101" t="s">
        <v>19</v>
      </c>
      <c r="U20" s="101" t="s">
        <v>19</v>
      </c>
      <c r="V20" s="101" t="s">
        <v>19</v>
      </c>
      <c r="W20" s="101" t="s">
        <v>19</v>
      </c>
      <c r="X20" s="101" t="s">
        <v>19</v>
      </c>
      <c r="Y20" s="101" t="s">
        <v>19</v>
      </c>
      <c r="Z20" s="101" t="s">
        <v>19</v>
      </c>
      <c r="AA20" s="81"/>
    </row>
    <row r="21" spans="2:27" ht="12" x14ac:dyDescent="0.25">
      <c r="B21" s="290"/>
      <c r="C21" s="292" t="s">
        <v>20</v>
      </c>
      <c r="D21" s="299" t="str" cm="1">
        <f t="array" ref="D21">INDEX($T21:$Z21,,MATCH(Selected_Crop,$T$12:$Z$12,0))</f>
        <v>$</v>
      </c>
      <c r="E21" s="297" cm="1">
        <f t="array" ref="E21">INDEX($L21:$R21,,MATCH(Selected_Crop,$L$12:$R$12,0))</f>
        <v>288720.06071323616</v>
      </c>
      <c r="K21" s="81"/>
      <c r="L21" s="259">
        <f>SUM('Default | C_&amp;_I | Mango'!$D$88:$D$94)</f>
        <v>288720.06071323616</v>
      </c>
      <c r="M21" s="259">
        <f>SUM('Default | C_&amp;_I | Lychee'!$D$86:$D$96)</f>
        <v>316561</v>
      </c>
      <c r="N21" s="259">
        <f>SUM('Default | C_&amp;_I | Macadamia'!$D$86:$D$95)</f>
        <v>204000</v>
      </c>
      <c r="O21" s="259">
        <f>SUM('Default | C_&amp;_I | Mandarin'!$D$87:$D$98)</f>
        <v>319000</v>
      </c>
      <c r="P21" s="259">
        <f>SUM('Default | C_&amp;_I | CB'!$D$86:$D$96)</f>
        <v>215000</v>
      </c>
      <c r="Q21" s="259">
        <f>SUM('Default | C_&amp;_I | Pulses'!$D$86:$D$96)</f>
        <v>215000</v>
      </c>
      <c r="R21" s="259">
        <f>SUM('Default | C_&amp;_I | Cotton'!$D$94:$D$107)</f>
        <v>1506800</v>
      </c>
      <c r="S21" s="81"/>
      <c r="T21" s="101" t="s">
        <v>19</v>
      </c>
      <c r="U21" s="101" t="s">
        <v>19</v>
      </c>
      <c r="V21" s="101" t="s">
        <v>19</v>
      </c>
      <c r="W21" s="101" t="s">
        <v>19</v>
      </c>
      <c r="X21" s="101" t="s">
        <v>19</v>
      </c>
      <c r="Y21" s="101" t="s">
        <v>19</v>
      </c>
      <c r="Z21" s="101" t="s">
        <v>19</v>
      </c>
      <c r="AA21" s="81"/>
    </row>
    <row r="22" spans="2:27" ht="12" x14ac:dyDescent="0.25">
      <c r="B22" s="290"/>
      <c r="C22" s="293" t="str">
        <f>CHOOSE(Selected_Crop,"Pre-harvest costs - mature crops",
         "Pre-harvest costs - mature crops",
         "Pre-harvest costs - mature crops",
        "Pre-harvest costs - mature crops",
         "Pre-harvest costs",
         "Pre-harvest costs",
        "Pre-harvest costs")</f>
        <v>Pre-harvest costs - mature crops</v>
      </c>
      <c r="D22" s="299" t="str" cm="1">
        <f t="array" ref="D22">INDEX($T22:$Z22,,MATCH(Selected_Crop,$T$12:$Z$12,0))</f>
        <v>$ / ha</v>
      </c>
      <c r="E22" s="297" cm="1">
        <f t="array" ref="E22">INDEX($L22:$R22,,MATCH(Selected_Crop,$L$12:$R$12,0))</f>
        <v>4564.6308695019197</v>
      </c>
      <c r="K22" s="81"/>
      <c r="L22" s="259">
        <f>'Default | C_&amp;_I | Mango'!$U$101</f>
        <v>4564.6308695019197</v>
      </c>
      <c r="M22" s="259">
        <f>'Default | C_&amp;_I | Lychee'!$W$103</f>
        <v>4564.6308695019197</v>
      </c>
      <c r="N22" s="259">
        <f>'Default | C_&amp;_I | Macadamia'!$D$99</f>
        <v>6276</v>
      </c>
      <c r="O22" s="259">
        <f>'Default | C_&amp;_I | Mandarin'!$D$102</f>
        <v>9711</v>
      </c>
      <c r="P22" s="259">
        <f>'Default | C_&amp;_I | CB'!$W$103</f>
        <v>523</v>
      </c>
      <c r="Q22" s="259">
        <f>'Default | C_&amp;_I | Pulses'!$W$103</f>
        <v>242</v>
      </c>
      <c r="R22" s="259">
        <f>'Default | C_&amp;_I | Cotton'!$W$114</f>
        <v>1059</v>
      </c>
      <c r="S22" s="81"/>
      <c r="T22" s="83" t="str">
        <f>'Default | C_&amp;_I | Mango'!$C$99</f>
        <v>$ / ha</v>
      </c>
      <c r="U22" s="83" t="str">
        <f>'Default | C_&amp;_I | Lychee'!$C$101</f>
        <v>$ / ha</v>
      </c>
      <c r="V22" s="83" t="str">
        <f>'Default | C_&amp;_I | Macadamia'!$C$99</f>
        <v>$ / ha</v>
      </c>
      <c r="W22" s="83" t="str">
        <f>'Default | C_&amp;_I | Mandarin'!$C$102</f>
        <v>$ / ha</v>
      </c>
      <c r="X22" s="83" t="str">
        <f>'Default | C_&amp;_I | CB'!$C$101</f>
        <v>$ / ha</v>
      </c>
      <c r="Y22" s="83" t="str">
        <f>'Default | C_&amp;_I | Pulses'!$C$101</f>
        <v>$ / ha</v>
      </c>
      <c r="Z22" s="83" t="str">
        <f>'Default | C_&amp;_I | Cotton'!$C$112</f>
        <v>$ / ha</v>
      </c>
      <c r="AA22" s="81"/>
    </row>
    <row r="23" spans="2:27" ht="12" customHeight="1" x14ac:dyDescent="0.25">
      <c r="B23" s="290"/>
      <c r="C23" s="293" t="str">
        <f>CHOOSE(Selected_Crop,"Harvest and post-harvest costs - mature crops",
         "Harvest and post-harvest costs - mature crops",
         "Harvest and post-harvest costs - mature crops",
         "Harvest and post-harvest costs - mature crops",
         "Harvest and post-harvest costs",
         "Harvest and post-harvest costs",
        "Harvest and post-harvest costs")</f>
        <v>Harvest and post-harvest costs - mature crops</v>
      </c>
      <c r="D23" s="299" t="str" cm="1">
        <f t="array" ref="D23">INDEX($T23:$Z23,,MATCH(Selected_Crop,$T$12:$Z$12,0))</f>
        <v>$ / ha</v>
      </c>
      <c r="E23" s="297" cm="1">
        <f t="array" ref="E23">INDEX($L23:$R23,,MATCH(Selected_Crop,$L$12:$R$12,0))</f>
        <v>11007.260086574601</v>
      </c>
      <c r="K23" s="81"/>
      <c r="L23" s="259">
        <f>'Default | C_&amp;_I | Mango'!$U$120</f>
        <v>11007.260086574601</v>
      </c>
      <c r="M23" s="259">
        <f>'Default | C_&amp;_I | Lychee'!$W$113</f>
        <v>11007.260086574601</v>
      </c>
      <c r="N23" s="259">
        <f>'Default | C_&amp;_I | Macadamia'!$D$103</f>
        <v>2834.7</v>
      </c>
      <c r="O23" s="259">
        <f>'Default | C_&amp;_I | Mandarin'!$D$114</f>
        <v>23875</v>
      </c>
      <c r="P23" s="259">
        <f>'Default | C_&amp;_I | CB'!$W$113</f>
        <v>105</v>
      </c>
      <c r="Q23" s="259">
        <f>'Default | C_&amp;_I | Pulses'!$W$113</f>
        <v>95</v>
      </c>
      <c r="R23" s="259">
        <f>'Default | C_&amp;_I | Cotton'!$W$124</f>
        <v>92</v>
      </c>
      <c r="S23" s="81"/>
      <c r="T23" s="83" t="str">
        <f>'Default | C_&amp;_I | Mango'!$C$118</f>
        <v>$ / ha</v>
      </c>
      <c r="U23" s="83" t="str">
        <f>'Default | C_&amp;_I | Lychee'!$C$111</f>
        <v>$ / ha</v>
      </c>
      <c r="V23" s="83" t="str">
        <f>'Default | C_&amp;_I | Macadamia'!$C$103</f>
        <v>$ / ha</v>
      </c>
      <c r="W23" s="83" t="str">
        <f>'Default | C_&amp;_I | Mandarin'!$C$114</f>
        <v>$ / ha</v>
      </c>
      <c r="X23" s="83" t="str">
        <f>'Default | C_&amp;_I | CB'!$C$111</f>
        <v>$ / ha</v>
      </c>
      <c r="Y23" s="83" t="str">
        <f>'Default | C_&amp;_I | Pulses'!$C$111</f>
        <v>$ / ha</v>
      </c>
      <c r="Z23" s="83" t="str">
        <f>'Default | C_&amp;_I | Cotton'!$C$122</f>
        <v>$ / bale</v>
      </c>
      <c r="AA23" s="81"/>
    </row>
    <row r="24" spans="2:27" ht="12" x14ac:dyDescent="0.25">
      <c r="B24" s="290"/>
      <c r="C24" s="292" t="s">
        <v>21</v>
      </c>
      <c r="D24" s="299" t="str" cm="1">
        <f t="array" ref="D24">INDEX($T24:$Z24,,MATCH(Selected_Crop,$T$12:$Z$12,0))</f>
        <v>$ / ha</v>
      </c>
      <c r="E24" s="297" cm="1">
        <f t="array" ref="E24">INDEX($L24:$R24,,MATCH(Selected_Crop,$L$12:$R$12,0))</f>
        <v>2000</v>
      </c>
      <c r="K24" s="81"/>
      <c r="L24" s="259">
        <f>'Default | C_&amp;_I | Mango'!$U$126</f>
        <v>2000</v>
      </c>
      <c r="M24" s="259">
        <f>'Default | C_&amp;_I | Lychee'!$W$121</f>
        <v>2000</v>
      </c>
      <c r="N24" s="259">
        <f>'Default | C_&amp;_I | Macadamia'!$D$105</f>
        <v>2000</v>
      </c>
      <c r="O24" s="259">
        <f>'Default | C_&amp;_I | Mandarin'!$D$116</f>
        <v>2000</v>
      </c>
      <c r="P24" s="259">
        <f>'Default | C_&amp;_I | CB'!$W$117</f>
        <v>600</v>
      </c>
      <c r="Q24" s="259">
        <f>'Default | C_&amp;_I | Pulses'!$W$117</f>
        <v>600</v>
      </c>
      <c r="R24" s="259">
        <f>'Default | C_&amp;_I | Cotton'!$W$128</f>
        <v>600</v>
      </c>
      <c r="S24" s="81"/>
      <c r="T24" s="83" t="str">
        <f>'Default | C_&amp;_I | Mango'!$C$124</f>
        <v>$ / ha</v>
      </c>
      <c r="U24" s="83" t="str">
        <f>'Default | C_&amp;_I | Lychee'!$C$119</f>
        <v>$ / ha</v>
      </c>
      <c r="V24" s="83" t="str">
        <f>'Default | C_&amp;_I | Macadamia'!$C$105</f>
        <v>$ / ha</v>
      </c>
      <c r="W24" s="83" t="str">
        <f>'Default | C_&amp;_I | Mandarin'!$C$116</f>
        <v>$ / ha</v>
      </c>
      <c r="X24" s="83" t="str">
        <f>'Default | C_&amp;_I | CB'!$C$115</f>
        <v>$ / ha</v>
      </c>
      <c r="Y24" s="83" t="str">
        <f>'Default | C_&amp;_I | Pulses'!$C$115</f>
        <v>$ / ha</v>
      </c>
      <c r="Z24" s="83" t="str">
        <f>'Default | C_&amp;_I | Cotton'!$C$126</f>
        <v>$ / ha</v>
      </c>
      <c r="AA24" s="81"/>
    </row>
    <row r="25" spans="2:27" ht="12" x14ac:dyDescent="0.25">
      <c r="B25" s="290"/>
      <c r="C25" s="300" t="s">
        <v>22</v>
      </c>
      <c r="D25" s="301" t="str" cm="1">
        <f t="array" ref="D25">INDEX($T25:$Z25,,MATCH(Selected_Crop,$T$12:$Z$12,0))</f>
        <v>ML / ha</v>
      </c>
      <c r="E25" s="302" cm="1">
        <f t="array" ref="E25">INDEX($L25:$R25,,MATCH(Selected_Crop,$L$12:$R$12,0))</f>
        <v>6.8</v>
      </c>
      <c r="K25" s="81"/>
      <c r="L25" s="262">
        <f>'Default | C_&amp;_I | Mango'!$D$131</f>
        <v>6.8</v>
      </c>
      <c r="M25" s="262">
        <f>'Default | C_&amp;_I | Lychee'!$D$126</f>
        <v>6</v>
      </c>
      <c r="N25" s="262">
        <f>'Default | C_&amp;_I | Macadamia'!$D$109</f>
        <v>6.8</v>
      </c>
      <c r="O25" s="262">
        <f>'Default | C_&amp;_I | Mandarin'!$D$120</f>
        <v>6.4</v>
      </c>
      <c r="P25" s="262">
        <f>'Default | C_&amp;_I | CB'!$D$122</f>
        <v>3.8</v>
      </c>
      <c r="Q25" s="262">
        <f>'Default | C_&amp;_I | Pulses'!$D$122</f>
        <v>3.9</v>
      </c>
      <c r="R25" s="262">
        <f>'Default | C_&amp;_I | Cotton'!$D$133</f>
        <v>7</v>
      </c>
      <c r="S25" s="81"/>
      <c r="T25" s="263" t="s">
        <v>23</v>
      </c>
      <c r="U25" s="263" t="s">
        <v>23</v>
      </c>
      <c r="V25" s="263" t="s">
        <v>23</v>
      </c>
      <c r="W25" s="263" t="s">
        <v>23</v>
      </c>
      <c r="X25" s="263" t="s">
        <v>23</v>
      </c>
      <c r="Y25" s="263" t="s">
        <v>23</v>
      </c>
      <c r="Z25" s="263" t="s">
        <v>23</v>
      </c>
      <c r="AA25" s="81"/>
    </row>
    <row r="26" spans="2:27" ht="12" x14ac:dyDescent="0.25"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</row>
    <row r="27" spans="2:27" ht="18.600000000000001" customHeight="1" x14ac:dyDescent="0.25">
      <c r="D27" s="287" t="s">
        <v>338</v>
      </c>
      <c r="F27" s="287" t="str" cm="1">
        <f t="array" ref="F27">HYPERLINK("#'"&amp;Main_Menu!E11&amp;" Results | "&amp;INDEX(Main_Menu!V2:V8,Selected_Crop)&amp;"'!A1","Click to see results")</f>
        <v>Click to see results</v>
      </c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</row>
    <row r="28" spans="2:27" ht="18.600000000000001" customHeight="1" x14ac:dyDescent="0.25">
      <c r="D28" s="284"/>
      <c r="F28" s="284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</row>
    <row r="29" spans="2:27" ht="18.600000000000001" customHeight="1" x14ac:dyDescent="0.25">
      <c r="D29" s="284"/>
      <c r="F29" s="284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</row>
    <row r="30" spans="2:27" ht="18.600000000000001" customHeight="1" x14ac:dyDescent="0.25">
      <c r="D30" s="284"/>
      <c r="F30" s="284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</row>
    <row r="31" spans="2:27" ht="63" customHeight="1" x14ac:dyDescent="0.25"/>
  </sheetData>
  <sheetProtection algorithmName="SHA-512" hashValue="1nhcheU641g4LAWcZku3+z91hza3TNHUl6tK8xcvi6HjrFfZ1kzNO6Vtr2xUsw5Bjc/19T1Le4pP69gVhcd6Ag==" saltValue="SJWUKEZelJG4JqTIPpNQTQ==" spinCount="100000" sheet="1" objects="1" scenarios="1"/>
  <hyperlinks>
    <hyperlink ref="D27" location="Main_Menu!A1" display="Back to Main Menu" xr:uid="{00000000-0004-0000-0100-000000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</sheetPr>
  <dimension ref="A1:S33"/>
  <sheetViews>
    <sheetView zoomScale="120" zoomScaleNormal="120" workbookViewId="0">
      <selection activeCell="F27" sqref="F27"/>
    </sheetView>
  </sheetViews>
  <sheetFormatPr defaultColWidth="0" defaultRowHeight="0" customHeight="1" zeroHeight="1" x14ac:dyDescent="0.25"/>
  <cols>
    <col min="1" max="1" width="3.140625" style="1" customWidth="1"/>
    <col min="2" max="2" width="7.7109375" style="1" customWidth="1"/>
    <col min="3" max="3" width="35.7109375" style="1" customWidth="1"/>
    <col min="4" max="4" width="16.7109375" style="5" customWidth="1"/>
    <col min="5" max="6" width="15.7109375" style="5" customWidth="1"/>
    <col min="7" max="8" width="5.85546875" style="1" customWidth="1"/>
    <col min="9" max="9" width="5.42578125" style="1" customWidth="1"/>
    <col min="10" max="19" width="10.28515625" style="1" hidden="1"/>
    <col min="20" max="16384" width="9.140625" style="1" hidden="1"/>
  </cols>
  <sheetData>
    <row r="1" spans="1:18" ht="15.95" customHeight="1" x14ac:dyDescent="0.25">
      <c r="A1" s="38"/>
    </row>
    <row r="2" spans="1:18" ht="12" x14ac:dyDescent="0.25">
      <c r="A2" s="38"/>
    </row>
    <row r="3" spans="1:18" ht="12" x14ac:dyDescent="0.25">
      <c r="A3" s="38"/>
    </row>
    <row r="4" spans="1:18" ht="12" x14ac:dyDescent="0.25">
      <c r="A4" s="38"/>
    </row>
    <row r="5" spans="1:18" ht="12" x14ac:dyDescent="0.25">
      <c r="A5" s="38"/>
    </row>
    <row r="6" spans="1:18" ht="12" x14ac:dyDescent="0.25">
      <c r="A6" s="38"/>
    </row>
    <row r="7" spans="1:18" ht="12" x14ac:dyDescent="0.25">
      <c r="A7" s="38"/>
    </row>
    <row r="8" spans="1:18" ht="12" x14ac:dyDescent="0.25">
      <c r="Q8" s="6" t="s">
        <v>2</v>
      </c>
      <c r="R8" s="4">
        <v>1</v>
      </c>
    </row>
    <row r="9" spans="1:18" ht="21" x14ac:dyDescent="0.25">
      <c r="B9" s="288" t="str">
        <f>"Financial Model Parameter Inputs - "&amp;INDEX($Q$8:$Q$14,MATCH(Main_Menu!$R$2,$R$8:$R$14,0))</f>
        <v>Financial Model Parameter Inputs - Mango</v>
      </c>
      <c r="C9" s="7"/>
      <c r="D9" s="7"/>
      <c r="E9" s="7"/>
      <c r="F9" s="7"/>
      <c r="G9" s="7"/>
      <c r="H9" s="7"/>
      <c r="I9" s="7"/>
      <c r="J9" s="7"/>
      <c r="K9" s="7"/>
      <c r="Q9" s="6" t="s">
        <v>3</v>
      </c>
      <c r="R9" s="4">
        <v>2</v>
      </c>
    </row>
    <row r="10" spans="1:18" ht="12" x14ac:dyDescent="0.25">
      <c r="A10" s="2"/>
      <c r="B10" s="2"/>
      <c r="C10" s="2"/>
      <c r="D10" s="2"/>
      <c r="E10" s="2"/>
      <c r="F10" s="484" t="s">
        <v>24</v>
      </c>
      <c r="G10" s="2"/>
      <c r="H10" s="2"/>
      <c r="I10" s="2"/>
      <c r="J10" s="2"/>
      <c r="K10" s="2"/>
      <c r="Q10" s="6" t="s">
        <v>4</v>
      </c>
      <c r="R10" s="4">
        <v>3</v>
      </c>
    </row>
    <row r="11" spans="1:18" ht="12" x14ac:dyDescent="0.25">
      <c r="A11" s="2"/>
      <c r="B11" s="2"/>
      <c r="C11" s="307"/>
      <c r="D11" s="307"/>
      <c r="E11" s="307"/>
      <c r="F11" s="485"/>
      <c r="G11" s="2"/>
      <c r="H11" s="2"/>
      <c r="I11" s="2"/>
      <c r="J11" s="2"/>
      <c r="K11" s="2"/>
      <c r="Q11" s="6" t="s">
        <v>5</v>
      </c>
      <c r="R11" s="4">
        <v>4</v>
      </c>
    </row>
    <row r="12" spans="1:18" ht="15" x14ac:dyDescent="0.25">
      <c r="B12" s="306"/>
      <c r="C12" s="317" t="s">
        <v>6</v>
      </c>
      <c r="D12" s="289" t="s">
        <v>7</v>
      </c>
      <c r="E12" s="308" t="s">
        <v>8</v>
      </c>
      <c r="F12" s="308" t="s">
        <v>25</v>
      </c>
      <c r="Q12" s="6" t="s">
        <v>9</v>
      </c>
      <c r="R12" s="4">
        <v>5</v>
      </c>
    </row>
    <row r="13" spans="1:18" ht="12" x14ac:dyDescent="0.25">
      <c r="B13" s="290"/>
      <c r="C13" s="291" t="str">
        <f>'PI | Default'!$C$13</f>
        <v>Planted area</v>
      </c>
      <c r="D13" s="318" t="str">
        <f>'PI | Default'!$D$13</f>
        <v>ha</v>
      </c>
      <c r="E13" s="319">
        <f>'PI | Default'!$E$13</f>
        <v>20</v>
      </c>
      <c r="F13" s="320"/>
      <c r="Q13" s="6" t="s">
        <v>11</v>
      </c>
      <c r="R13" s="4">
        <v>6</v>
      </c>
    </row>
    <row r="14" spans="1:18" ht="12" x14ac:dyDescent="0.25">
      <c r="B14" s="290"/>
      <c r="C14" s="292" t="str">
        <f>'PI | Default'!$C$14</f>
        <v>Yield - mature crops</v>
      </c>
      <c r="D14" s="299" t="str">
        <f>'PI | Default'!$D$14</f>
        <v>t / ha</v>
      </c>
      <c r="E14" s="309">
        <f>'PI | Default'!$E$14</f>
        <v>13.5</v>
      </c>
      <c r="F14" s="313"/>
      <c r="Q14" s="6" t="s">
        <v>13</v>
      </c>
      <c r="R14" s="4">
        <v>7</v>
      </c>
    </row>
    <row r="15" spans="1:18" ht="12" x14ac:dyDescent="0.25">
      <c r="B15" s="290"/>
      <c r="C15" s="292" t="str">
        <f>'PI | Default'!$C$15</f>
        <v>Price</v>
      </c>
      <c r="D15" s="299" t="str">
        <f>'PI | Default'!$D$15</f>
        <v>$ / kg</v>
      </c>
      <c r="E15" s="310">
        <f>'PI | Default'!$E$15</f>
        <v>2.5714285714285716</v>
      </c>
      <c r="F15" s="314"/>
    </row>
    <row r="16" spans="1:18" ht="12" x14ac:dyDescent="0.25">
      <c r="B16" s="290"/>
      <c r="C16" s="292" t="str">
        <f>'PI | Default'!$C$16</f>
        <v>Crop establishment cost</v>
      </c>
      <c r="D16" s="299" t="str">
        <f>'PI | Default'!$D$16</f>
        <v>$ / ha</v>
      </c>
      <c r="E16" s="311">
        <f>'PI | Default'!$E$16</f>
        <v>3318.5414837823932</v>
      </c>
      <c r="F16" s="315"/>
    </row>
    <row r="17" spans="2:6" ht="12" x14ac:dyDescent="0.25">
      <c r="B17" s="290"/>
      <c r="C17" s="292" t="str">
        <f>'PI | Default'!$C$17</f>
        <v>Land cost</v>
      </c>
      <c r="D17" s="299" t="str">
        <f>'PI | Default'!$D$17</f>
        <v>$ / ha</v>
      </c>
      <c r="E17" s="311">
        <f>'PI | Default'!$E$17</f>
        <v>0</v>
      </c>
      <c r="F17" s="315"/>
    </row>
    <row r="18" spans="2:6" ht="12" x14ac:dyDescent="0.25">
      <c r="B18" s="290"/>
      <c r="C18" s="292" t="str">
        <f>'PI | Default'!$C$18</f>
        <v>Irrigation establishment cost</v>
      </c>
      <c r="D18" s="299" t="str">
        <f>'PI | Default'!$D$18</f>
        <v>$ / ha</v>
      </c>
      <c r="E18" s="311">
        <f>'PI | Default'!$E$18</f>
        <v>13233</v>
      </c>
      <c r="F18" s="315"/>
    </row>
    <row r="19" spans="2:6" ht="12" x14ac:dyDescent="0.25">
      <c r="B19" s="290"/>
      <c r="C19" s="292" t="str">
        <f>'PI | Default'!$C$19</f>
        <v>Water allocation purchase cost</v>
      </c>
      <c r="D19" s="299" t="str">
        <f>'PI | Default'!$D$19</f>
        <v>$ / ML</v>
      </c>
      <c r="E19" s="311">
        <f>'PI | Default'!$E$19</f>
        <v>0</v>
      </c>
      <c r="F19" s="315"/>
    </row>
    <row r="20" spans="2:6" ht="12" x14ac:dyDescent="0.25">
      <c r="B20" s="290"/>
      <c r="C20" s="292" t="str">
        <f>'PI | Default'!$C$20</f>
        <v>Packing and cooling facilities</v>
      </c>
      <c r="D20" s="299" t="str">
        <f>'PI | Default'!$D$20</f>
        <v>$</v>
      </c>
      <c r="E20" s="311">
        <f>'PI | Default'!$E$20</f>
        <v>254135.40833187243</v>
      </c>
      <c r="F20" s="315"/>
    </row>
    <row r="21" spans="2:6" ht="12" x14ac:dyDescent="0.25">
      <c r="B21" s="290"/>
      <c r="C21" s="292" t="str">
        <f>'PI | Default'!$C$21</f>
        <v>Farm equipment costs</v>
      </c>
      <c r="D21" s="299" t="str">
        <f>'PI | Default'!$D$21</f>
        <v>$</v>
      </c>
      <c r="E21" s="311">
        <f>'PI | Default'!$E$21</f>
        <v>288720.06071323616</v>
      </c>
      <c r="F21" s="315"/>
    </row>
    <row r="22" spans="2:6" ht="12" x14ac:dyDescent="0.25">
      <c r="B22" s="290"/>
      <c r="C22" s="292" t="str">
        <f>'PI | Default'!$C$22</f>
        <v>Pre-harvest costs - mature crops</v>
      </c>
      <c r="D22" s="299" t="str">
        <f>'PI | Default'!$D$22</f>
        <v>$ / ha</v>
      </c>
      <c r="E22" s="311">
        <f>'PI | Default'!$E$22</f>
        <v>4564.6308695019197</v>
      </c>
      <c r="F22" s="315"/>
    </row>
    <row r="23" spans="2:6" ht="12" x14ac:dyDescent="0.25">
      <c r="B23" s="290"/>
      <c r="C23" s="292" t="str">
        <f>'PI | Default'!$C$23</f>
        <v>Harvest and post-harvest costs - mature crops</v>
      </c>
      <c r="D23" s="299" t="str">
        <f>'PI | Default'!$D$23</f>
        <v>$ / ha</v>
      </c>
      <c r="E23" s="311">
        <f>'PI | Default'!$E$23</f>
        <v>11007.260086574601</v>
      </c>
      <c r="F23" s="315"/>
    </row>
    <row r="24" spans="2:6" ht="12" x14ac:dyDescent="0.25">
      <c r="B24" s="290"/>
      <c r="C24" s="292" t="str">
        <f>'PI | Default'!$C$24</f>
        <v>Annual overhead costs</v>
      </c>
      <c r="D24" s="299" t="str">
        <f>'PI | Default'!$D$24</f>
        <v>$ / ha</v>
      </c>
      <c r="E24" s="311">
        <f>'PI | Default'!$E$24</f>
        <v>2000</v>
      </c>
      <c r="F24" s="315"/>
    </row>
    <row r="25" spans="2:6" ht="12" x14ac:dyDescent="0.25">
      <c r="B25" s="290"/>
      <c r="C25" s="300" t="str">
        <f>'PI | Default'!$C$25</f>
        <v>Irrigation application rate</v>
      </c>
      <c r="D25" s="301" t="str">
        <f>'PI | Default'!$D$25</f>
        <v>ML / ha</v>
      </c>
      <c r="E25" s="312">
        <f>'PI | Default'!$E$25</f>
        <v>6.8</v>
      </c>
      <c r="F25" s="316"/>
    </row>
    <row r="26" spans="2:6" ht="12" x14ac:dyDescent="0.25"/>
    <row r="27" spans="2:6" ht="18.95" customHeight="1" x14ac:dyDescent="0.25">
      <c r="D27" s="287" t="s">
        <v>338</v>
      </c>
      <c r="F27" s="287" t="str" cm="1">
        <f t="array" ref="F27">HYPERLINK("#'"&amp;Main_Menu!E11&amp;" Results | "&amp;INDEX(Main_Menu!V2:V8,Selected_Crop)&amp;"'!A1","Click to see results")</f>
        <v>Click to see results</v>
      </c>
    </row>
    <row r="28" spans="2:6" ht="21.95" customHeight="1" x14ac:dyDescent="0.25"/>
    <row r="29" spans="2:6" ht="21.95" customHeight="1" x14ac:dyDescent="0.25"/>
    <row r="30" spans="2:6" ht="21.95" customHeight="1" x14ac:dyDescent="0.25"/>
    <row r="31" spans="2:6" ht="21.95" customHeight="1" x14ac:dyDescent="0.25"/>
    <row r="32" spans="2:6" ht="9" customHeight="1" x14ac:dyDescent="0.25"/>
    <row r="33" spans="6:6" ht="18.95" customHeight="1" x14ac:dyDescent="0.25">
      <c r="F33" s="1"/>
    </row>
  </sheetData>
  <sheetProtection algorithmName="SHA-512" hashValue="eRUOC+XmWXwciM+g5rTmspWvYFIh65bfTys3GMW2dybCCkBXx7RRZ649xnvogiI8q3mueBMG3cmc4yfkpD4pqw==" saltValue="iyZm2i6ZGRuV4cHrmEolfw==" spinCount="100000" sheet="1" objects="1" scenarios="1"/>
  <mergeCells count="1">
    <mergeCell ref="F10:F11"/>
  </mergeCells>
  <dataValidations count="1">
    <dataValidation type="decimal" operator="greaterThanOrEqual" allowBlank="1" showInputMessage="1" showErrorMessage="1" error="Please enter a numeric value" sqref="F13:F25" xr:uid="{00000000-0002-0000-0200-000000000000}">
      <formula1>0</formula1>
    </dataValidation>
  </dataValidations>
  <hyperlinks>
    <hyperlink ref="D27" location="Main_Menu!A1" display="Back to Main Menu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>
    <tabColor theme="5" tint="0.59999389629810485"/>
  </sheetPr>
  <dimension ref="A1:BC157"/>
  <sheetViews>
    <sheetView topLeftCell="A157" workbookViewId="0"/>
  </sheetViews>
  <sheetFormatPr defaultColWidth="9.140625" defaultRowHeight="12" outlineLevelRow="2" x14ac:dyDescent="0.2"/>
  <cols>
    <col min="1" max="1" width="2.7109375" style="8" customWidth="1"/>
    <col min="2" max="2" width="32.7109375" style="8" customWidth="1"/>
    <col min="3" max="3" width="13.140625" style="9" customWidth="1"/>
    <col min="4" max="4" width="12.7109375" style="9" customWidth="1"/>
    <col min="5" max="19" width="12.7109375" style="8" customWidth="1"/>
    <col min="20" max="20" width="9.85546875" style="8" customWidth="1"/>
    <col min="21" max="16384" width="9.140625" style="8"/>
  </cols>
  <sheetData>
    <row r="1" spans="1:19" hidden="1" outlineLevel="1" x14ac:dyDescent="0.2"/>
    <row r="2" spans="1:19" s="30" customFormat="1" ht="18.75" hidden="1" outlineLevel="2" x14ac:dyDescent="0.25">
      <c r="A2" s="28" t="s">
        <v>26</v>
      </c>
      <c r="B2" s="28"/>
      <c r="C2" s="29"/>
      <c r="D2" s="29"/>
      <c r="E2" s="28"/>
      <c r="F2" s="28"/>
      <c r="G2" s="28"/>
      <c r="H2" s="28"/>
      <c r="I2" s="28"/>
      <c r="J2" s="28"/>
      <c r="K2" s="28"/>
      <c r="L2" s="28"/>
      <c r="R2" s="31"/>
      <c r="S2" s="31"/>
    </row>
    <row r="3" spans="1:19" ht="12.75" hidden="1" outlineLevel="2" thickBot="1" x14ac:dyDescent="0.25">
      <c r="Q3" s="209"/>
    </row>
    <row r="4" spans="1:19" hidden="1" outlineLevel="2" x14ac:dyDescent="0.2">
      <c r="C4" s="67">
        <v>0</v>
      </c>
      <c r="D4" s="37">
        <v>1</v>
      </c>
      <c r="E4" s="37">
        <v>2</v>
      </c>
      <c r="F4" s="37">
        <v>3</v>
      </c>
      <c r="G4" s="37">
        <v>4</v>
      </c>
      <c r="H4" s="37">
        <v>5</v>
      </c>
      <c r="I4" s="37">
        <v>6</v>
      </c>
      <c r="J4" s="37">
        <v>7</v>
      </c>
      <c r="K4" s="37">
        <v>8</v>
      </c>
      <c r="L4" s="37">
        <v>9</v>
      </c>
      <c r="M4" s="37">
        <v>10</v>
      </c>
      <c r="N4" s="37">
        <v>11</v>
      </c>
      <c r="O4" s="37">
        <v>12</v>
      </c>
      <c r="P4" s="37">
        <v>13</v>
      </c>
      <c r="Q4" s="37">
        <v>14</v>
      </c>
      <c r="R4" s="37" t="s">
        <v>27</v>
      </c>
    </row>
    <row r="5" spans="1:19" ht="15" hidden="1" outlineLevel="2" x14ac:dyDescent="0.25">
      <c r="B5" s="57" t="s">
        <v>28</v>
      </c>
      <c r="C5" s="68" t="s">
        <v>7</v>
      </c>
      <c r="D5" s="62" t="s">
        <v>29</v>
      </c>
      <c r="E5" s="24" t="s">
        <v>30</v>
      </c>
      <c r="F5" s="24" t="s">
        <v>31</v>
      </c>
      <c r="G5" s="24" t="s">
        <v>32</v>
      </c>
      <c r="H5" s="24" t="s">
        <v>33</v>
      </c>
      <c r="I5" s="24" t="s">
        <v>34</v>
      </c>
      <c r="J5" s="24" t="s">
        <v>35</v>
      </c>
      <c r="K5" s="24" t="s">
        <v>36</v>
      </c>
      <c r="L5" s="24" t="s">
        <v>37</v>
      </c>
      <c r="M5" s="24" t="s">
        <v>38</v>
      </c>
      <c r="N5" s="24" t="s">
        <v>39</v>
      </c>
      <c r="O5" s="24" t="s">
        <v>40</v>
      </c>
      <c r="P5" s="24" t="s">
        <v>41</v>
      </c>
      <c r="Q5" s="24" t="s">
        <v>42</v>
      </c>
      <c r="R5" s="24" t="s">
        <v>43</v>
      </c>
      <c r="S5" s="9"/>
    </row>
    <row r="6" spans="1:19" s="43" customFormat="1" hidden="1" outlineLevel="2" x14ac:dyDescent="0.2">
      <c r="B6" s="58" t="s">
        <v>44</v>
      </c>
      <c r="C6" s="69" t="s">
        <v>45</v>
      </c>
      <c r="D6" s="63">
        <f>$D$39</f>
        <v>208</v>
      </c>
      <c r="E6" s="45">
        <f t="shared" ref="E6:M6" si="0">$D$39</f>
        <v>208</v>
      </c>
      <c r="F6" s="45">
        <f t="shared" si="0"/>
        <v>208</v>
      </c>
      <c r="G6" s="45">
        <f>$D$39</f>
        <v>208</v>
      </c>
      <c r="H6" s="45">
        <f>$D$39</f>
        <v>208</v>
      </c>
      <c r="I6" s="45">
        <f t="shared" si="0"/>
        <v>208</v>
      </c>
      <c r="J6" s="45">
        <f>$D$39</f>
        <v>208</v>
      </c>
      <c r="K6" s="45">
        <f>$D$39</f>
        <v>208</v>
      </c>
      <c r="L6" s="45">
        <f>$D$39</f>
        <v>208</v>
      </c>
      <c r="M6" s="45">
        <f t="shared" si="0"/>
        <v>208</v>
      </c>
      <c r="N6" s="45">
        <f>$D$39</f>
        <v>208</v>
      </c>
      <c r="O6" s="45">
        <f>$D$39</f>
        <v>208</v>
      </c>
      <c r="P6" s="45">
        <f>$D$39</f>
        <v>208</v>
      </c>
      <c r="Q6" s="45">
        <f>$D$39</f>
        <v>208</v>
      </c>
      <c r="R6" s="45">
        <f>$D$39</f>
        <v>208</v>
      </c>
    </row>
    <row r="7" spans="1:19" s="43" customFormat="1" hidden="1" outlineLevel="2" x14ac:dyDescent="0.2">
      <c r="B7" s="59" t="s">
        <v>46</v>
      </c>
      <c r="C7" s="70" t="s">
        <v>47</v>
      </c>
      <c r="D7" s="210">
        <f ca="1">OFFSET($C$50,C$4,0)*$D$38</f>
        <v>0</v>
      </c>
      <c r="E7" s="210">
        <f t="shared" ref="E7:Q7" ca="1" si="1">OFFSET($C$50,D$4,0)*$D$38</f>
        <v>0</v>
      </c>
      <c r="F7" s="210">
        <f t="shared" ca="1" si="1"/>
        <v>16.838709677419352</v>
      </c>
      <c r="G7" s="210">
        <f ca="1">OFFSET($C$50,F$4,0)*$D$38</f>
        <v>50.516129032258057</v>
      </c>
      <c r="H7" s="210">
        <f ca="1">OFFSET($C$50,G$4,0)*$D$38</f>
        <v>101.32258064516128</v>
      </c>
      <c r="I7" s="210">
        <f t="shared" ca="1" si="1"/>
        <v>168.67741935483866</v>
      </c>
      <c r="J7" s="210">
        <f t="shared" ca="1" si="1"/>
        <v>236.03225806451616</v>
      </c>
      <c r="K7" s="210">
        <f t="shared" ca="1" si="1"/>
        <v>253.16129032258067</v>
      </c>
      <c r="L7" s="210">
        <f ca="1">OFFSET($C$50,K$4,0)*$D$38</f>
        <v>261.58064516129036</v>
      </c>
      <c r="M7" s="210">
        <f t="shared" ca="1" si="1"/>
        <v>270.00000000000006</v>
      </c>
      <c r="N7" s="210">
        <f t="shared" ca="1" si="1"/>
        <v>270</v>
      </c>
      <c r="O7" s="210">
        <f ca="1">OFFSET($C$50,N$4,0)*$D$38</f>
        <v>270</v>
      </c>
      <c r="P7" s="210">
        <f t="shared" ca="1" si="1"/>
        <v>270</v>
      </c>
      <c r="Q7" s="210">
        <f t="shared" ca="1" si="1"/>
        <v>270</v>
      </c>
      <c r="R7" s="210">
        <f ca="1">OFFSET($C$50,Q$4,0)*$D$38</f>
        <v>270</v>
      </c>
    </row>
    <row r="8" spans="1:19" s="43" customFormat="1" hidden="1" outlineLevel="2" x14ac:dyDescent="0.2">
      <c r="B8" s="59" t="s">
        <v>48</v>
      </c>
      <c r="C8" s="70" t="s">
        <v>49</v>
      </c>
      <c r="D8" s="152">
        <f>$D$68</f>
        <v>2.5714285714285716</v>
      </c>
      <c r="E8" s="153">
        <f t="shared" ref="E8:Q8" si="2">$D$68</f>
        <v>2.5714285714285716</v>
      </c>
      <c r="F8" s="153">
        <f t="shared" si="2"/>
        <v>2.5714285714285716</v>
      </c>
      <c r="G8" s="153">
        <f>$D$68</f>
        <v>2.5714285714285716</v>
      </c>
      <c r="H8" s="153">
        <f>$D$68</f>
        <v>2.5714285714285716</v>
      </c>
      <c r="I8" s="153">
        <f t="shared" si="2"/>
        <v>2.5714285714285716</v>
      </c>
      <c r="J8" s="153">
        <f>$D$68</f>
        <v>2.5714285714285716</v>
      </c>
      <c r="K8" s="153">
        <f>$D$68</f>
        <v>2.5714285714285716</v>
      </c>
      <c r="L8" s="153">
        <f>$D$68</f>
        <v>2.5714285714285716</v>
      </c>
      <c r="M8" s="153">
        <f>$D$68</f>
        <v>2.5714285714285716</v>
      </c>
      <c r="N8" s="153">
        <f t="shared" si="2"/>
        <v>2.5714285714285716</v>
      </c>
      <c r="O8" s="153">
        <f t="shared" si="2"/>
        <v>2.5714285714285716</v>
      </c>
      <c r="P8" s="153">
        <f t="shared" si="2"/>
        <v>2.5714285714285716</v>
      </c>
      <c r="Q8" s="153">
        <f t="shared" si="2"/>
        <v>2.5714285714285716</v>
      </c>
      <c r="R8" s="153">
        <f>$D$68</f>
        <v>2.5714285714285716</v>
      </c>
    </row>
    <row r="9" spans="1:19" s="43" customFormat="1" hidden="1" outlineLevel="2" x14ac:dyDescent="0.2">
      <c r="B9" s="59"/>
      <c r="C9" s="70"/>
      <c r="D9" s="64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9" s="43" customFormat="1" hidden="1" outlineLevel="2" x14ac:dyDescent="0.2">
      <c r="B10" s="59" t="s">
        <v>50</v>
      </c>
      <c r="C10" s="70" t="s">
        <v>19</v>
      </c>
      <c r="D10" s="64">
        <f ca="1">D$7*(D$8*1000)</f>
        <v>0</v>
      </c>
      <c r="E10" s="64">
        <f t="shared" ref="E10:P10" ca="1" si="3">E$7*(E$8*1000)</f>
        <v>0</v>
      </c>
      <c r="F10" s="64">
        <f ca="1">F$7*(F$8*1000)</f>
        <v>43299.539170506905</v>
      </c>
      <c r="G10" s="64">
        <f t="shared" ca="1" si="3"/>
        <v>129898.61751152073</v>
      </c>
      <c r="H10" s="64">
        <f t="shared" ca="1" si="3"/>
        <v>260543.77880184332</v>
      </c>
      <c r="I10" s="64">
        <f t="shared" ca="1" si="3"/>
        <v>433741.93548387085</v>
      </c>
      <c r="J10" s="64">
        <f ca="1">J$7*(J$8*1000)</f>
        <v>606940.09216589876</v>
      </c>
      <c r="K10" s="64">
        <f t="shared" ca="1" si="3"/>
        <v>650986.17511520744</v>
      </c>
      <c r="L10" s="64">
        <f t="shared" ca="1" si="3"/>
        <v>672635.944700461</v>
      </c>
      <c r="M10" s="64">
        <f ca="1">M$7*(M$8*1000)</f>
        <v>694285.71428571444</v>
      </c>
      <c r="N10" s="64">
        <f ca="1">N$7*(N$8*1000)</f>
        <v>694285.71428571432</v>
      </c>
      <c r="O10" s="64">
        <f t="shared" ca="1" si="3"/>
        <v>694285.71428571432</v>
      </c>
      <c r="P10" s="64">
        <f t="shared" ca="1" si="3"/>
        <v>694285.71428571432</v>
      </c>
      <c r="Q10" s="64">
        <f ca="1">Q$7*(Q$8*1000)</f>
        <v>694285.71428571432</v>
      </c>
      <c r="R10" s="64">
        <f ca="1">R$7*(R$8*1000)</f>
        <v>694285.71428571432</v>
      </c>
    </row>
    <row r="11" spans="1:19" s="43" customFormat="1" hidden="1" outlineLevel="2" x14ac:dyDescent="0.2">
      <c r="B11" s="59"/>
      <c r="C11" s="70"/>
      <c r="D11" s="64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9" s="43" customFormat="1" hidden="1" outlineLevel="2" x14ac:dyDescent="0.2">
      <c r="B12" s="59" t="s">
        <v>51</v>
      </c>
      <c r="C12" s="70" t="s">
        <v>19</v>
      </c>
      <c r="D12" s="64">
        <f ca="1">((D$7)*$D$71)*$D$72</f>
        <v>0</v>
      </c>
      <c r="E12" s="64">
        <f ca="1">((E$7)*$D$71)*$D$72</f>
        <v>0</v>
      </c>
      <c r="F12" s="64">
        <f t="shared" ref="F12:Q12" ca="1" si="4">((F$7)*$D$71)*$D$72</f>
        <v>1043.9999999999998</v>
      </c>
      <c r="G12" s="64">
        <f ca="1">((G$7)*$D$71)*$D$72</f>
        <v>3132</v>
      </c>
      <c r="H12" s="64">
        <f t="shared" ca="1" si="4"/>
        <v>6282</v>
      </c>
      <c r="I12" s="64">
        <f t="shared" ca="1" si="4"/>
        <v>10457.999999999998</v>
      </c>
      <c r="J12" s="64">
        <f ca="1">((J$7)*$D$71)*$D$72</f>
        <v>14634.000000000004</v>
      </c>
      <c r="K12" s="64">
        <f t="shared" ca="1" si="4"/>
        <v>15696.000000000004</v>
      </c>
      <c r="L12" s="64">
        <f ca="1">((L$7)*$D$71)*$D$72</f>
        <v>16218.000000000004</v>
      </c>
      <c r="M12" s="64">
        <f ca="1">((M$7)*$D$71)*$D$72</f>
        <v>16740.000000000004</v>
      </c>
      <c r="N12" s="64">
        <f t="shared" ca="1" si="4"/>
        <v>16740</v>
      </c>
      <c r="O12" s="64">
        <f t="shared" ca="1" si="4"/>
        <v>16740</v>
      </c>
      <c r="P12" s="64">
        <f ca="1">((P$7)*$D$71)*$D$72</f>
        <v>16740</v>
      </c>
      <c r="Q12" s="64">
        <f t="shared" ca="1" si="4"/>
        <v>16740</v>
      </c>
      <c r="R12" s="64">
        <f ca="1">((R$7)*$D$71)*$D$72</f>
        <v>16740</v>
      </c>
    </row>
    <row r="13" spans="1:19" s="43" customFormat="1" hidden="1" outlineLevel="2" x14ac:dyDescent="0.2">
      <c r="B13" s="59"/>
      <c r="C13" s="70"/>
      <c r="D13" s="64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9" s="43" customFormat="1" hidden="1" outlineLevel="2" x14ac:dyDescent="0.2">
      <c r="B14" s="59" t="s">
        <v>52</v>
      </c>
      <c r="C14" s="70" t="s">
        <v>53</v>
      </c>
      <c r="D14" s="64">
        <f>D$99</f>
        <v>1062.3459335658049</v>
      </c>
      <c r="E14" s="64">
        <f t="shared" ref="E14:I14" si="5">E$99</f>
        <v>1101.4213829539817</v>
      </c>
      <c r="F14" s="64">
        <f>F$99</f>
        <v>1297.8952029708225</v>
      </c>
      <c r="G14" s="64">
        <f>G$99</f>
        <v>2280.8448982511522</v>
      </c>
      <c r="H14" s="64">
        <f>H$99</f>
        <v>3193.8412429354262</v>
      </c>
      <c r="I14" s="64">
        <f t="shared" si="5"/>
        <v>3368.6879791592473</v>
      </c>
      <c r="J14" s="64">
        <f>J$99</f>
        <v>4119.5456737151108</v>
      </c>
      <c r="K14" s="64">
        <f>K$99</f>
        <v>4318.8632515812997</v>
      </c>
      <c r="L14" s="64">
        <f>L$99</f>
        <v>4476.1486261206419</v>
      </c>
      <c r="M14" s="64">
        <f>M$99</f>
        <v>4564.6308695019197</v>
      </c>
      <c r="N14" s="64">
        <f>M$14</f>
        <v>4564.6308695019197</v>
      </c>
      <c r="O14" s="64">
        <f>N$14</f>
        <v>4564.6308695019197</v>
      </c>
      <c r="P14" s="64">
        <f>O$14</f>
        <v>4564.6308695019197</v>
      </c>
      <c r="Q14" s="64">
        <f>P$14</f>
        <v>4564.6308695019197</v>
      </c>
      <c r="R14" s="64">
        <f>Q$14</f>
        <v>4564.6308695019197</v>
      </c>
    </row>
    <row r="15" spans="1:19" s="43" customFormat="1" hidden="1" outlineLevel="2" x14ac:dyDescent="0.2">
      <c r="B15" s="86" t="s">
        <v>54</v>
      </c>
      <c r="C15" s="87" t="s">
        <v>53</v>
      </c>
      <c r="D15" s="64">
        <f>D$118</f>
        <v>0</v>
      </c>
      <c r="E15" s="64">
        <f t="shared" ref="E15:L15" si="6">E$118</f>
        <v>0</v>
      </c>
      <c r="F15" s="64">
        <f t="shared" si="6"/>
        <v>652.53779314771282</v>
      </c>
      <c r="G15" s="64">
        <f>G$118</f>
        <v>2497.2516131037319</v>
      </c>
      <c r="H15" s="64">
        <f t="shared" si="6"/>
        <v>4453.9583213685837</v>
      </c>
      <c r="I15" s="64">
        <f t="shared" si="6"/>
        <v>7063.2028227811461</v>
      </c>
      <c r="J15" s="64">
        <f>J$118</f>
        <v>9702.637835868316</v>
      </c>
      <c r="K15" s="64">
        <f t="shared" si="6"/>
        <v>10355.17562901603</v>
      </c>
      <c r="L15" s="64">
        <f t="shared" si="6"/>
        <v>10681.217857795315</v>
      </c>
      <c r="M15" s="64">
        <f>M$118</f>
        <v>11007.260086574599</v>
      </c>
      <c r="N15" s="64">
        <f>M$15</f>
        <v>11007.260086574599</v>
      </c>
      <c r="O15" s="64">
        <f>N$15</f>
        <v>11007.260086574599</v>
      </c>
      <c r="P15" s="64">
        <f>O$15</f>
        <v>11007.260086574599</v>
      </c>
      <c r="Q15" s="64">
        <f>P$15</f>
        <v>11007.260086574599</v>
      </c>
      <c r="R15" s="64">
        <f>Q$15</f>
        <v>11007.260086574599</v>
      </c>
    </row>
    <row r="16" spans="1:19" s="43" customFormat="1" hidden="1" outlineLevel="2" x14ac:dyDescent="0.2">
      <c r="B16" s="50"/>
      <c r="C16" s="72"/>
      <c r="D16" s="48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4"/>
    </row>
    <row r="17" spans="1:19" s="43" customFormat="1" hidden="1" outlineLevel="2" x14ac:dyDescent="0.2">
      <c r="B17" s="51"/>
      <c r="C17" s="73"/>
      <c r="D17" s="47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5"/>
    </row>
    <row r="18" spans="1:19" s="43" customFormat="1" hidden="1" outlineLevel="2" x14ac:dyDescent="0.2">
      <c r="B18" s="61" t="s">
        <v>55</v>
      </c>
      <c r="C18" s="74" t="s">
        <v>19</v>
      </c>
      <c r="D18" s="66">
        <f>D$14*$D$38</f>
        <v>21246.918671316096</v>
      </c>
      <c r="E18" s="66">
        <f t="shared" ref="E18:Q18" si="7">E$14*$D$38</f>
        <v>22028.427659079636</v>
      </c>
      <c r="F18" s="66">
        <f>F$14*$D$38</f>
        <v>25957.904059416451</v>
      </c>
      <c r="G18" s="66">
        <f t="shared" si="7"/>
        <v>45616.897965023047</v>
      </c>
      <c r="H18" s="66">
        <f>H$14*$D$38</f>
        <v>63876.824858708525</v>
      </c>
      <c r="I18" s="66">
        <f>I$14*$D$38</f>
        <v>67373.759583184947</v>
      </c>
      <c r="J18" s="66">
        <f>J$14*$D$38</f>
        <v>82390.913474302215</v>
      </c>
      <c r="K18" s="66">
        <f>K$14*$D$38</f>
        <v>86377.265031625997</v>
      </c>
      <c r="L18" s="66">
        <f>L$14*$D$38</f>
        <v>89522.972522412834</v>
      </c>
      <c r="M18" s="66">
        <f t="shared" si="7"/>
        <v>91292.617390038387</v>
      </c>
      <c r="N18" s="66">
        <f t="shared" si="7"/>
        <v>91292.617390038387</v>
      </c>
      <c r="O18" s="66">
        <f>O$14*$D$38</f>
        <v>91292.617390038387</v>
      </c>
      <c r="P18" s="66">
        <f>P$14*$D$38</f>
        <v>91292.617390038387</v>
      </c>
      <c r="Q18" s="66">
        <f t="shared" si="7"/>
        <v>91292.617390038387</v>
      </c>
      <c r="R18" s="66">
        <f>R$14*$D$38</f>
        <v>91292.617390038387</v>
      </c>
    </row>
    <row r="19" spans="1:19" s="43" customFormat="1" hidden="1" outlineLevel="2" x14ac:dyDescent="0.2">
      <c r="B19" s="59" t="s">
        <v>56</v>
      </c>
      <c r="C19" s="70" t="s">
        <v>19</v>
      </c>
      <c r="D19" s="64">
        <f>D$15*$D$38</f>
        <v>0</v>
      </c>
      <c r="E19" s="64">
        <f t="shared" ref="E19" si="8">E$15*$D$38</f>
        <v>0</v>
      </c>
      <c r="F19" s="64">
        <f>F$15*$D$38</f>
        <v>13050.755862954256</v>
      </c>
      <c r="G19" s="64">
        <f>G$15*$D$38</f>
        <v>49945.032262074637</v>
      </c>
      <c r="H19" s="64">
        <f>H$15*$D$38</f>
        <v>89079.166427371674</v>
      </c>
      <c r="I19" s="64">
        <f>I$15*$D$38</f>
        <v>141264.05645562292</v>
      </c>
      <c r="J19" s="64">
        <f>J$15*$D$38</f>
        <v>194052.75671736631</v>
      </c>
      <c r="K19" s="64">
        <f t="shared" ref="K19:N19" si="9">K$15*$D$38</f>
        <v>207103.51258032059</v>
      </c>
      <c r="L19" s="64">
        <f>L$15*$D$38</f>
        <v>213624.3571559063</v>
      </c>
      <c r="M19" s="64">
        <f>M$15*$D$38</f>
        <v>220145.20173149198</v>
      </c>
      <c r="N19" s="64">
        <f t="shared" si="9"/>
        <v>220145.20173149198</v>
      </c>
      <c r="O19" s="64">
        <f>O$15*$D$38</f>
        <v>220145.20173149198</v>
      </c>
      <c r="P19" s="64">
        <f>P$15*$D$38</f>
        <v>220145.20173149198</v>
      </c>
      <c r="Q19" s="64">
        <f>Q$15*$D$38</f>
        <v>220145.20173149198</v>
      </c>
      <c r="R19" s="64">
        <f>R$15*$D$38</f>
        <v>220145.20173149198</v>
      </c>
    </row>
    <row r="20" spans="1:19" s="43" customFormat="1" hidden="1" outlineLevel="2" x14ac:dyDescent="0.2">
      <c r="B20" s="59"/>
      <c r="C20" s="70"/>
      <c r="D20" s="6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</row>
    <row r="21" spans="1:19" s="43" customFormat="1" hidden="1" outlineLevel="2" x14ac:dyDescent="0.2">
      <c r="B21" s="59" t="s">
        <v>57</v>
      </c>
      <c r="C21" s="70" t="s">
        <v>19</v>
      </c>
      <c r="D21" s="64">
        <f>$D$38*D$124</f>
        <v>40000</v>
      </c>
      <c r="E21" s="64">
        <f t="shared" ref="E21:K21" si="10">$D$38*E$124</f>
        <v>40000</v>
      </c>
      <c r="F21" s="64">
        <f t="shared" si="10"/>
        <v>40000</v>
      </c>
      <c r="G21" s="64">
        <f t="shared" si="10"/>
        <v>40000</v>
      </c>
      <c r="H21" s="64">
        <f>$D$38*H$124</f>
        <v>40000</v>
      </c>
      <c r="I21" s="64">
        <f t="shared" si="10"/>
        <v>40000</v>
      </c>
      <c r="J21" s="64">
        <f t="shared" si="10"/>
        <v>40000</v>
      </c>
      <c r="K21" s="64">
        <f t="shared" si="10"/>
        <v>40000</v>
      </c>
      <c r="L21" s="64">
        <f>$D$38*L$124</f>
        <v>40000</v>
      </c>
      <c r="M21" s="64">
        <f>$D$38*M$124</f>
        <v>40000</v>
      </c>
      <c r="N21" s="64">
        <f>M$21</f>
        <v>40000</v>
      </c>
      <c r="O21" s="64">
        <f>N$21</f>
        <v>40000</v>
      </c>
      <c r="P21" s="64">
        <f>O$21</f>
        <v>40000</v>
      </c>
      <c r="Q21" s="64">
        <f t="shared" ref="Q21" si="11">P$21</f>
        <v>40000</v>
      </c>
      <c r="R21" s="64">
        <f>Q$21</f>
        <v>40000</v>
      </c>
    </row>
    <row r="22" spans="1:19" s="43" customFormat="1" hidden="1" outlineLevel="2" x14ac:dyDescent="0.2">
      <c r="B22" s="59"/>
      <c r="C22" s="70"/>
      <c r="D22" s="6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19" s="43" customFormat="1" hidden="1" outlineLevel="2" x14ac:dyDescent="0.2">
      <c r="B23" s="59" t="s">
        <v>58</v>
      </c>
      <c r="C23" s="70" t="s">
        <v>19</v>
      </c>
      <c r="D23" s="64">
        <f ca="1">D$10-D$12</f>
        <v>0</v>
      </c>
      <c r="E23" s="44">
        <f t="shared" ref="E23" ca="1" si="12">E$10-E$12</f>
        <v>0</v>
      </c>
      <c r="F23" s="44">
        <f ca="1">F$10-F$12</f>
        <v>42255.539170506905</v>
      </c>
      <c r="G23" s="44">
        <f ca="1">G$10-G$12</f>
        <v>126766.61751152073</v>
      </c>
      <c r="H23" s="44">
        <f ca="1">H$10-H$12</f>
        <v>254261.77880184332</v>
      </c>
      <c r="I23" s="44">
        <f t="shared" ref="I23" ca="1" si="13">I$10-I$12</f>
        <v>423283.93548387085</v>
      </c>
      <c r="J23" s="44">
        <f ca="1">J$10-J$12</f>
        <v>592306.09216589876</v>
      </c>
      <c r="K23" s="44">
        <f ca="1">K$10-K$12</f>
        <v>635290.17511520744</v>
      </c>
      <c r="L23" s="44">
        <f ca="1">L$10-L$12</f>
        <v>656417.944700461</v>
      </c>
      <c r="M23" s="44">
        <f ca="1">M$10-M$12</f>
        <v>677545.71428571444</v>
      </c>
      <c r="N23" s="44">
        <f ca="1">N$10-N$12</f>
        <v>677545.71428571432</v>
      </c>
      <c r="O23" s="44">
        <f t="shared" ref="O23:P23" ca="1" si="14">O$10-O$12</f>
        <v>677545.71428571432</v>
      </c>
      <c r="P23" s="44">
        <f t="shared" ca="1" si="14"/>
        <v>677545.71428571432</v>
      </c>
      <c r="Q23" s="44">
        <f ca="1">Q$10-Q$12</f>
        <v>677545.71428571432</v>
      </c>
      <c r="R23" s="44">
        <f ca="1">R$10-R$12</f>
        <v>677545.71428571432</v>
      </c>
    </row>
    <row r="24" spans="1:19" s="43" customFormat="1" hidden="1" outlineLevel="2" x14ac:dyDescent="0.2">
      <c r="B24" s="59"/>
      <c r="C24" s="70"/>
      <c r="D24" s="6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9" s="43" customFormat="1" hidden="1" outlineLevel="2" x14ac:dyDescent="0.2">
      <c r="B25" s="59" t="s">
        <v>59</v>
      </c>
      <c r="C25" s="70" t="s">
        <v>47</v>
      </c>
      <c r="D25" s="64">
        <f ca="1">D$7</f>
        <v>0</v>
      </c>
      <c r="E25" s="64">
        <f t="shared" ref="E25:Q25" ca="1" si="15">E$7</f>
        <v>0</v>
      </c>
      <c r="F25" s="64">
        <f t="shared" ca="1" si="15"/>
        <v>16.838709677419352</v>
      </c>
      <c r="G25" s="64">
        <f t="shared" ca="1" si="15"/>
        <v>50.516129032258057</v>
      </c>
      <c r="H25" s="64">
        <f ca="1">H$7</f>
        <v>101.32258064516128</v>
      </c>
      <c r="I25" s="64">
        <f t="shared" ca="1" si="15"/>
        <v>168.67741935483866</v>
      </c>
      <c r="J25" s="64">
        <f t="shared" ca="1" si="15"/>
        <v>236.03225806451616</v>
      </c>
      <c r="K25" s="64">
        <f t="shared" ca="1" si="15"/>
        <v>253.16129032258067</v>
      </c>
      <c r="L25" s="64">
        <f t="shared" ca="1" si="15"/>
        <v>261.58064516129036</v>
      </c>
      <c r="M25" s="64">
        <f ca="1">M$7</f>
        <v>270.00000000000006</v>
      </c>
      <c r="N25" s="64">
        <f ca="1">N$7</f>
        <v>270</v>
      </c>
      <c r="O25" s="64">
        <f t="shared" ca="1" si="15"/>
        <v>270</v>
      </c>
      <c r="P25" s="64">
        <f t="shared" ca="1" si="15"/>
        <v>270</v>
      </c>
      <c r="Q25" s="64">
        <f t="shared" ca="1" si="15"/>
        <v>270</v>
      </c>
      <c r="R25" s="64">
        <f ca="1">R$7</f>
        <v>270</v>
      </c>
    </row>
    <row r="26" spans="1:19" s="43" customFormat="1" hidden="1" outlineLevel="2" x14ac:dyDescent="0.2">
      <c r="B26" s="60" t="s">
        <v>60</v>
      </c>
      <c r="C26" s="71" t="s">
        <v>61</v>
      </c>
      <c r="D26" s="65">
        <f>$D$38*INDEX($D$139:$D$153,MATCH(D$4,$B$139:$B$153,0))</f>
        <v>72.533333333333331</v>
      </c>
      <c r="E26" s="65">
        <f t="shared" ref="E26:K26" si="16">$D$38*INDEX($D$139:$D$153,MATCH(E$4,$B$139:$B$153,0))</f>
        <v>145.06666666666672</v>
      </c>
      <c r="F26" s="65">
        <f>$D$38*INDEX($D$139:$D$153,MATCH(F$4,$B$139:$B$153,0))</f>
        <v>52.888888888888886</v>
      </c>
      <c r="G26" s="65">
        <f>$D$38*INDEX($D$139:$D$153,MATCH(G$4,$B$139:$B$153,0))</f>
        <v>71.777777777777771</v>
      </c>
      <c r="H26" s="65">
        <f>$D$38*INDEX($D$139:$D$153,MATCH(H$4,$B$139:$B$153,0))</f>
        <v>83.111111111111114</v>
      </c>
      <c r="I26" s="65">
        <f>$D$38*INDEX($D$139:$D$153,MATCH(I$4,$B$139:$B$153,0))</f>
        <v>102.00000000000003</v>
      </c>
      <c r="J26" s="65">
        <f>$D$38*INDEX($D$139:$D$153,MATCH(J$4,$B$139:$B$153,0))</f>
        <v>117.11111111111111</v>
      </c>
      <c r="K26" s="65">
        <f t="shared" si="16"/>
        <v>143.55555555555554</v>
      </c>
      <c r="L26" s="65">
        <f>$D$38*INDEX($D$139:$D$153,MATCH(L$4,$B$139:$B$153,0))</f>
        <v>151.11111111111111</v>
      </c>
      <c r="M26" s="65">
        <f>$D$38*INDEX($D$139:$D$153,MATCH(M$4,$B$139:$B$153,0))</f>
        <v>151.11111111111111</v>
      </c>
      <c r="N26" s="65">
        <f>M$26</f>
        <v>151.11111111111111</v>
      </c>
      <c r="O26" s="65">
        <f>N$26</f>
        <v>151.11111111111111</v>
      </c>
      <c r="P26" s="65">
        <f>O$26</f>
        <v>151.11111111111111</v>
      </c>
      <c r="Q26" s="65">
        <f>P$26</f>
        <v>151.11111111111111</v>
      </c>
      <c r="R26" s="65">
        <f>Q$26</f>
        <v>151.11111111111111</v>
      </c>
    </row>
    <row r="27" spans="1:19" hidden="1" outlineLevel="2" x14ac:dyDescent="0.2">
      <c r="C27" s="75"/>
    </row>
    <row r="28" spans="1:19" ht="12.75" hidden="1" outlineLevel="2" thickBot="1" x14ac:dyDescent="0.25">
      <c r="C28" s="76"/>
    </row>
    <row r="29" spans="1:19" hidden="1" outlineLevel="2" x14ac:dyDescent="0.2"/>
    <row r="30" spans="1:19" hidden="1" outlineLevel="2" x14ac:dyDescent="0.2"/>
    <row r="31" spans="1:19" s="30" customFormat="1" ht="18.75" hidden="1" outlineLevel="1" collapsed="1" x14ac:dyDescent="0.25">
      <c r="A31" s="28" t="s">
        <v>62</v>
      </c>
      <c r="B31" s="28"/>
      <c r="C31" s="29"/>
      <c r="D31" s="29"/>
      <c r="E31" s="28"/>
      <c r="F31" s="28"/>
      <c r="G31" s="28"/>
      <c r="H31" s="28"/>
      <c r="I31" s="28"/>
      <c r="J31" s="28"/>
      <c r="K31" s="28"/>
      <c r="L31" s="28"/>
      <c r="R31" s="31"/>
      <c r="S31" s="31"/>
    </row>
    <row r="32" spans="1:19" hidden="1" outlineLevel="1" x14ac:dyDescent="0.2"/>
    <row r="33" spans="2:11" hidden="1" outlineLevel="1" x14ac:dyDescent="0.2"/>
    <row r="34" spans="2:11" ht="15" hidden="1" outlineLevel="1" x14ac:dyDescent="0.25">
      <c r="B34" s="23" t="s">
        <v>63</v>
      </c>
      <c r="C34" s="24" t="s">
        <v>64</v>
      </c>
      <c r="D34" s="244">
        <v>7</v>
      </c>
    </row>
    <row r="35" spans="2:11" hidden="1" outlineLevel="1" x14ac:dyDescent="0.2"/>
    <row r="36" spans="2:11" hidden="1" outlineLevel="1" x14ac:dyDescent="0.2"/>
    <row r="37" spans="2:11" ht="15" hidden="1" outlineLevel="1" x14ac:dyDescent="0.25">
      <c r="B37" s="23" t="s">
        <v>65</v>
      </c>
      <c r="C37" s="24" t="s">
        <v>7</v>
      </c>
      <c r="D37" s="24" t="s">
        <v>66</v>
      </c>
      <c r="E37" s="24" t="s">
        <v>67</v>
      </c>
      <c r="F37" s="492" t="s">
        <v>68</v>
      </c>
      <c r="G37" s="493"/>
      <c r="H37" s="493"/>
      <c r="I37" s="493"/>
      <c r="J37" s="494"/>
    </row>
    <row r="38" spans="2:11" hidden="1" outlineLevel="1" x14ac:dyDescent="0.2">
      <c r="B38" s="19" t="s">
        <v>10</v>
      </c>
      <c r="C38" s="10" t="s">
        <v>69</v>
      </c>
      <c r="D38" s="15">
        <v>20</v>
      </c>
      <c r="E38" s="165"/>
      <c r="F38" s="504"/>
      <c r="G38" s="505"/>
      <c r="H38" s="505"/>
      <c r="I38" s="505"/>
      <c r="J38" s="506"/>
    </row>
    <row r="39" spans="2:11" hidden="1" outlineLevel="1" x14ac:dyDescent="0.2">
      <c r="B39" s="21" t="s">
        <v>70</v>
      </c>
      <c r="C39" s="11" t="s">
        <v>45</v>
      </c>
      <c r="D39" s="16">
        <v>208</v>
      </c>
      <c r="E39" s="166" t="s">
        <v>71</v>
      </c>
      <c r="F39" s="501" t="s">
        <v>72</v>
      </c>
      <c r="G39" s="502"/>
      <c r="H39" s="502"/>
      <c r="I39" s="502"/>
      <c r="J39" s="503"/>
    </row>
    <row r="40" spans="2:11" hidden="1" outlineLevel="1" x14ac:dyDescent="0.2"/>
    <row r="41" spans="2:11" hidden="1" outlineLevel="1" x14ac:dyDescent="0.2"/>
    <row r="42" spans="2:11" ht="15" hidden="1" outlineLevel="1" x14ac:dyDescent="0.25">
      <c r="B42" s="23" t="s">
        <v>73</v>
      </c>
      <c r="C42" s="24" t="s">
        <v>7</v>
      </c>
      <c r="D42" s="24" t="s">
        <v>66</v>
      </c>
      <c r="E42" s="24" t="s">
        <v>67</v>
      </c>
      <c r="F42" s="492" t="s">
        <v>68</v>
      </c>
      <c r="G42" s="493"/>
      <c r="H42" s="493"/>
      <c r="I42" s="493"/>
      <c r="J42" s="494"/>
    </row>
    <row r="43" spans="2:11" hidden="1" outlineLevel="1" x14ac:dyDescent="0.2">
      <c r="B43" s="19" t="s">
        <v>74</v>
      </c>
      <c r="C43" s="10" t="s">
        <v>75</v>
      </c>
      <c r="D43" s="15">
        <v>3</v>
      </c>
      <c r="E43" s="165" t="s">
        <v>71</v>
      </c>
      <c r="F43" s="504" t="s">
        <v>72</v>
      </c>
      <c r="G43" s="505"/>
      <c r="H43" s="505"/>
      <c r="I43" s="505"/>
      <c r="J43" s="506"/>
      <c r="K43" s="8" t="s">
        <v>76</v>
      </c>
    </row>
    <row r="44" spans="2:11" hidden="1" outlineLevel="1" x14ac:dyDescent="0.2">
      <c r="B44" s="20" t="s">
        <v>77</v>
      </c>
      <c r="C44" s="12" t="s">
        <v>75</v>
      </c>
      <c r="D44" s="17">
        <v>10</v>
      </c>
      <c r="E44" s="167" t="s">
        <v>71</v>
      </c>
      <c r="F44" s="498" t="s">
        <v>78</v>
      </c>
      <c r="G44" s="499"/>
      <c r="H44" s="499"/>
      <c r="I44" s="499"/>
      <c r="J44" s="500"/>
    </row>
    <row r="45" spans="2:11" hidden="1" outlineLevel="1" x14ac:dyDescent="0.2">
      <c r="B45" s="20" t="s">
        <v>79</v>
      </c>
      <c r="C45" s="12" t="s">
        <v>80</v>
      </c>
      <c r="D45" s="26">
        <v>13.5</v>
      </c>
      <c r="E45" s="167"/>
      <c r="F45" s="498"/>
      <c r="G45" s="499"/>
      <c r="H45" s="499"/>
      <c r="I45" s="499"/>
      <c r="J45" s="500"/>
    </row>
    <row r="46" spans="2:11" hidden="1" outlineLevel="1" x14ac:dyDescent="0.2">
      <c r="B46" s="90" t="s">
        <v>79</v>
      </c>
      <c r="C46" s="143" t="s">
        <v>81</v>
      </c>
      <c r="D46" s="142">
        <v>9.3000000000000007</v>
      </c>
      <c r="E46" s="166" t="s">
        <v>71</v>
      </c>
      <c r="F46" s="501" t="s">
        <v>78</v>
      </c>
      <c r="G46" s="502"/>
      <c r="H46" s="502"/>
      <c r="I46" s="502"/>
      <c r="J46" s="503"/>
    </row>
    <row r="47" spans="2:11" hidden="1" outlineLevel="1" x14ac:dyDescent="0.2">
      <c r="C47" s="8"/>
      <c r="D47" s="8"/>
    </row>
    <row r="48" spans="2:11" hidden="1" outlineLevel="1" x14ac:dyDescent="0.2">
      <c r="C48" s="114" t="s">
        <v>82</v>
      </c>
      <c r="D48" s="114" t="s">
        <v>83</v>
      </c>
      <c r="E48" s="100"/>
      <c r="F48" s="100"/>
      <c r="G48" s="100"/>
    </row>
    <row r="49" spans="2:6" ht="15" hidden="1" outlineLevel="1" x14ac:dyDescent="0.25">
      <c r="B49" s="23" t="s">
        <v>84</v>
      </c>
      <c r="C49" s="24" t="s">
        <v>80</v>
      </c>
      <c r="D49" s="93" t="s">
        <v>80</v>
      </c>
      <c r="F49" s="114" t="s">
        <v>85</v>
      </c>
    </row>
    <row r="50" spans="2:6" hidden="1" outlineLevel="1" x14ac:dyDescent="0.2">
      <c r="B50" s="19">
        <v>1</v>
      </c>
      <c r="C50" s="25">
        <f t="shared" ref="C50:C64" si="17">$D50*$F50</f>
        <v>0</v>
      </c>
      <c r="D50" s="94">
        <f t="shared" ref="D50:D63" si="18">IF($B50&lt;$D$43,0,IF($B50&gt;$D$44,$D$45,($D$45/($D$44-$D$43+1))+$D49))</f>
        <v>0</v>
      </c>
      <c r="F50" s="97">
        <v>0</v>
      </c>
    </row>
    <row r="51" spans="2:6" hidden="1" outlineLevel="1" x14ac:dyDescent="0.2">
      <c r="B51" s="20">
        <v>2</v>
      </c>
      <c r="C51" s="26">
        <f t="shared" si="17"/>
        <v>0</v>
      </c>
      <c r="D51" s="95">
        <f>IF($B51&lt;$D$43,0,IF($B51&gt;$D$44,$D$45,($D$45/($D$44-$D$43+1))+$D50))</f>
        <v>0</v>
      </c>
      <c r="F51" s="97">
        <v>0</v>
      </c>
    </row>
    <row r="52" spans="2:6" hidden="1" outlineLevel="1" x14ac:dyDescent="0.2">
      <c r="B52" s="20">
        <v>3</v>
      </c>
      <c r="C52" s="26">
        <f t="shared" si="17"/>
        <v>0.84193548387096762</v>
      </c>
      <c r="D52" s="95">
        <f t="shared" si="18"/>
        <v>1.6875</v>
      </c>
      <c r="F52" s="97">
        <v>0.49892473118279562</v>
      </c>
    </row>
    <row r="53" spans="2:6" hidden="1" outlineLevel="1" x14ac:dyDescent="0.2">
      <c r="B53" s="20">
        <v>4</v>
      </c>
      <c r="C53" s="26">
        <f t="shared" si="17"/>
        <v>2.5258064516129028</v>
      </c>
      <c r="D53" s="95">
        <f t="shared" si="18"/>
        <v>3.375</v>
      </c>
      <c r="F53" s="97">
        <v>0.74838709677419346</v>
      </c>
    </row>
    <row r="54" spans="2:6" hidden="1" outlineLevel="1" x14ac:dyDescent="0.2">
      <c r="B54" s="20">
        <v>5</v>
      </c>
      <c r="C54" s="26">
        <f t="shared" si="17"/>
        <v>5.0661290322580639</v>
      </c>
      <c r="D54" s="95">
        <f t="shared" si="18"/>
        <v>5.0625</v>
      </c>
      <c r="F54" s="97">
        <v>1.0007168458781361</v>
      </c>
    </row>
    <row r="55" spans="2:6" hidden="1" outlineLevel="1" x14ac:dyDescent="0.2">
      <c r="B55" s="20">
        <v>6</v>
      </c>
      <c r="C55" s="26">
        <f t="shared" si="17"/>
        <v>8.4338709677419335</v>
      </c>
      <c r="D55" s="95">
        <f>IF($B55&lt;$D$43,0,IF($B55&gt;$D$44,$D$45,($D$45/($D$44-$D$43+1))+$D54))</f>
        <v>6.75</v>
      </c>
      <c r="F55" s="97">
        <v>1.2494623655913977</v>
      </c>
    </row>
    <row r="56" spans="2:6" hidden="1" outlineLevel="1" x14ac:dyDescent="0.2">
      <c r="B56" s="20">
        <v>7</v>
      </c>
      <c r="C56" s="26">
        <f t="shared" si="17"/>
        <v>11.801612903225807</v>
      </c>
      <c r="D56" s="95">
        <f t="shared" si="18"/>
        <v>8.4375</v>
      </c>
      <c r="F56" s="97">
        <v>1.398709677419355</v>
      </c>
    </row>
    <row r="57" spans="2:6" hidden="1" outlineLevel="1" x14ac:dyDescent="0.2">
      <c r="B57" s="20">
        <v>8</v>
      </c>
      <c r="C57" s="26">
        <f t="shared" si="17"/>
        <v>12.658064516129034</v>
      </c>
      <c r="D57" s="95">
        <f t="shared" si="18"/>
        <v>10.125</v>
      </c>
      <c r="F57" s="97">
        <v>1.2501792114695343</v>
      </c>
    </row>
    <row r="58" spans="2:6" hidden="1" outlineLevel="1" x14ac:dyDescent="0.2">
      <c r="B58" s="20">
        <v>9</v>
      </c>
      <c r="C58" s="26">
        <f t="shared" si="17"/>
        <v>13.079032258064517</v>
      </c>
      <c r="D58" s="95">
        <f t="shared" si="18"/>
        <v>11.8125</v>
      </c>
      <c r="F58" s="97">
        <v>1.1072196620583719</v>
      </c>
    </row>
    <row r="59" spans="2:6" hidden="1" outlineLevel="1" x14ac:dyDescent="0.2">
      <c r="B59" s="20">
        <v>10</v>
      </c>
      <c r="C59" s="26">
        <f t="shared" si="17"/>
        <v>13.500000000000004</v>
      </c>
      <c r="D59" s="95">
        <f t="shared" si="18"/>
        <v>13.5</v>
      </c>
      <c r="F59" s="97">
        <v>1.0000000000000002</v>
      </c>
    </row>
    <row r="60" spans="2:6" hidden="1" outlineLevel="1" x14ac:dyDescent="0.2">
      <c r="B60" s="20">
        <v>11</v>
      </c>
      <c r="C60" s="26">
        <f t="shared" si="17"/>
        <v>13.5</v>
      </c>
      <c r="D60" s="95">
        <f>IF($B60&lt;$D$43,0,IF($B60&gt;$D$44,$D$45,($D$45/($D$44-$D$43+1))+$D59))</f>
        <v>13.5</v>
      </c>
      <c r="F60" s="97">
        <v>1</v>
      </c>
    </row>
    <row r="61" spans="2:6" hidden="1" outlineLevel="1" x14ac:dyDescent="0.2">
      <c r="B61" s="20">
        <v>12</v>
      </c>
      <c r="C61" s="26">
        <f t="shared" si="17"/>
        <v>13.5</v>
      </c>
      <c r="D61" s="95">
        <f t="shared" si="18"/>
        <v>13.5</v>
      </c>
      <c r="F61" s="97">
        <v>1</v>
      </c>
    </row>
    <row r="62" spans="2:6" hidden="1" outlineLevel="1" x14ac:dyDescent="0.2">
      <c r="B62" s="20">
        <v>13</v>
      </c>
      <c r="C62" s="26">
        <f t="shared" si="17"/>
        <v>13.5</v>
      </c>
      <c r="D62" s="95">
        <f t="shared" si="18"/>
        <v>13.5</v>
      </c>
      <c r="F62" s="97">
        <v>1</v>
      </c>
    </row>
    <row r="63" spans="2:6" hidden="1" outlineLevel="1" x14ac:dyDescent="0.2">
      <c r="B63" s="20">
        <v>14</v>
      </c>
      <c r="C63" s="26">
        <f t="shared" si="17"/>
        <v>13.5</v>
      </c>
      <c r="D63" s="95">
        <f t="shared" si="18"/>
        <v>13.5</v>
      </c>
      <c r="F63" s="97">
        <v>1</v>
      </c>
    </row>
    <row r="64" spans="2:6" hidden="1" outlineLevel="1" x14ac:dyDescent="0.2">
      <c r="B64" s="21" t="s">
        <v>27</v>
      </c>
      <c r="C64" s="27">
        <f t="shared" si="17"/>
        <v>13.5</v>
      </c>
      <c r="D64" s="96">
        <f>IF($B64&lt;$D$43,0,IF($B64&gt;$D$44,$D$45,($D$45/($D$44-$D$43+1))+$D63))</f>
        <v>13.5</v>
      </c>
      <c r="F64" s="98">
        <v>1</v>
      </c>
    </row>
    <row r="65" spans="2:14" hidden="1" outlineLevel="1" x14ac:dyDescent="0.2"/>
    <row r="66" spans="2:14" hidden="1" outlineLevel="1" x14ac:dyDescent="0.2"/>
    <row r="67" spans="2:14" ht="15" hidden="1" outlineLevel="1" x14ac:dyDescent="0.25">
      <c r="B67" s="23" t="s">
        <v>86</v>
      </c>
      <c r="C67" s="24" t="s">
        <v>7</v>
      </c>
      <c r="D67" s="24" t="s">
        <v>66</v>
      </c>
      <c r="E67" s="24" t="s">
        <v>67</v>
      </c>
      <c r="F67" s="492" t="s">
        <v>68</v>
      </c>
      <c r="G67" s="493"/>
      <c r="H67" s="493"/>
      <c r="I67" s="493"/>
      <c r="J67" s="494"/>
    </row>
    <row r="68" spans="2:14" hidden="1" outlineLevel="1" x14ac:dyDescent="0.2">
      <c r="B68" s="19" t="s">
        <v>14</v>
      </c>
      <c r="C68" s="10" t="s">
        <v>49</v>
      </c>
      <c r="D68" s="104">
        <f>($D$69/$D$70)</f>
        <v>2.5714285714285716</v>
      </c>
      <c r="E68" s="165"/>
      <c r="F68" s="495"/>
      <c r="G68" s="496"/>
      <c r="H68" s="496"/>
      <c r="I68" s="496"/>
      <c r="J68" s="497"/>
    </row>
    <row r="69" spans="2:14" hidden="1" outlineLevel="1" x14ac:dyDescent="0.2">
      <c r="B69" s="146" t="s">
        <v>14</v>
      </c>
      <c r="C69" s="144" t="s">
        <v>87</v>
      </c>
      <c r="D69" s="145">
        <v>18</v>
      </c>
      <c r="E69" s="167" t="s">
        <v>71</v>
      </c>
      <c r="F69" s="486" t="s">
        <v>72</v>
      </c>
      <c r="G69" s="487"/>
      <c r="H69" s="487"/>
      <c r="I69" s="487"/>
      <c r="J69" s="488"/>
    </row>
    <row r="70" spans="2:14" hidden="1" outlineLevel="1" x14ac:dyDescent="0.2">
      <c r="B70" s="20" t="s">
        <v>88</v>
      </c>
      <c r="C70" s="12" t="s">
        <v>89</v>
      </c>
      <c r="D70" s="17">
        <v>7</v>
      </c>
      <c r="E70" s="167"/>
      <c r="F70" s="486"/>
      <c r="G70" s="487"/>
      <c r="H70" s="487"/>
      <c r="I70" s="487"/>
      <c r="J70" s="488"/>
    </row>
    <row r="71" spans="2:14" hidden="1" outlineLevel="1" x14ac:dyDescent="0.2">
      <c r="B71" s="20" t="s">
        <v>90</v>
      </c>
      <c r="C71" s="12" t="s">
        <v>91</v>
      </c>
      <c r="D71" s="17">
        <v>620</v>
      </c>
      <c r="E71" s="167" t="s">
        <v>71</v>
      </c>
      <c r="F71" s="486" t="s">
        <v>92</v>
      </c>
      <c r="G71" s="487"/>
      <c r="H71" s="487"/>
      <c r="I71" s="487"/>
      <c r="J71" s="488"/>
    </row>
    <row r="72" spans="2:14" hidden="1" outlineLevel="1" x14ac:dyDescent="0.2">
      <c r="B72" s="21" t="s">
        <v>93</v>
      </c>
      <c r="C72" s="11" t="s">
        <v>94</v>
      </c>
      <c r="D72" s="78">
        <v>0.1</v>
      </c>
      <c r="E72" s="166" t="s">
        <v>71</v>
      </c>
      <c r="F72" s="489" t="s">
        <v>72</v>
      </c>
      <c r="G72" s="490"/>
      <c r="H72" s="490"/>
      <c r="I72" s="490"/>
      <c r="J72" s="491"/>
    </row>
    <row r="73" spans="2:14" hidden="1" outlineLevel="1" x14ac:dyDescent="0.2">
      <c r="M73" s="100"/>
      <c r="N73" s="100"/>
    </row>
    <row r="74" spans="2:14" hidden="1" outlineLevel="1" x14ac:dyDescent="0.2"/>
    <row r="75" spans="2:14" ht="15" hidden="1" outlineLevel="1" x14ac:dyDescent="0.25">
      <c r="B75" s="23" t="s">
        <v>95</v>
      </c>
      <c r="C75" s="24" t="s">
        <v>7</v>
      </c>
      <c r="D75" s="24" t="s">
        <v>66</v>
      </c>
      <c r="E75" s="24" t="s">
        <v>67</v>
      </c>
      <c r="F75" s="492" t="s">
        <v>68</v>
      </c>
      <c r="G75" s="493"/>
      <c r="H75" s="493"/>
      <c r="I75" s="493"/>
      <c r="J75" s="494"/>
    </row>
    <row r="76" spans="2:14" hidden="1" outlineLevel="1" x14ac:dyDescent="0.2">
      <c r="B76" s="19" t="s">
        <v>15</v>
      </c>
      <c r="C76" s="15" t="s">
        <v>53</v>
      </c>
      <c r="D76" s="15">
        <v>3318.5414837823932</v>
      </c>
      <c r="E76" s="165" t="s">
        <v>71</v>
      </c>
      <c r="F76" s="495" t="s">
        <v>72</v>
      </c>
      <c r="G76" s="496"/>
      <c r="H76" s="496"/>
      <c r="I76" s="496"/>
      <c r="J76" s="497"/>
    </row>
    <row r="77" spans="2:14" hidden="1" outlineLevel="1" x14ac:dyDescent="0.2">
      <c r="B77" s="20" t="s">
        <v>96</v>
      </c>
      <c r="C77" s="17" t="s">
        <v>53</v>
      </c>
      <c r="D77" s="17">
        <v>0</v>
      </c>
      <c r="E77" s="167"/>
      <c r="F77" s="486"/>
      <c r="G77" s="487"/>
      <c r="H77" s="487"/>
      <c r="I77" s="487"/>
      <c r="J77" s="488"/>
    </row>
    <row r="78" spans="2:14" hidden="1" outlineLevel="1" x14ac:dyDescent="0.2">
      <c r="B78" s="20" t="s">
        <v>97</v>
      </c>
      <c r="C78" s="17" t="s">
        <v>53</v>
      </c>
      <c r="D78" s="17">
        <v>13233</v>
      </c>
      <c r="E78" s="167" t="s">
        <v>71</v>
      </c>
      <c r="F78" s="486" t="s">
        <v>78</v>
      </c>
      <c r="G78" s="487"/>
      <c r="H78" s="487"/>
      <c r="I78" s="487"/>
      <c r="J78" s="488"/>
      <c r="M78" s="100"/>
    </row>
    <row r="79" spans="2:14" hidden="1" outlineLevel="1" x14ac:dyDescent="0.2">
      <c r="B79" s="20" t="s">
        <v>98</v>
      </c>
      <c r="C79" s="17" t="s">
        <v>23</v>
      </c>
      <c r="D79" s="26">
        <v>3</v>
      </c>
      <c r="E79" s="167" t="s">
        <v>71</v>
      </c>
      <c r="F79" s="486" t="s">
        <v>78</v>
      </c>
      <c r="G79" s="487"/>
      <c r="H79" s="487"/>
      <c r="I79" s="487"/>
      <c r="J79" s="488"/>
    </row>
    <row r="80" spans="2:14" hidden="1" outlineLevel="1" x14ac:dyDescent="0.2">
      <c r="B80" s="20" t="s">
        <v>99</v>
      </c>
      <c r="C80" s="17" t="s">
        <v>100</v>
      </c>
      <c r="D80" s="17">
        <v>1100</v>
      </c>
      <c r="E80" s="167" t="s">
        <v>71</v>
      </c>
      <c r="F80" s="486" t="s">
        <v>78</v>
      </c>
      <c r="G80" s="487"/>
      <c r="H80" s="487"/>
      <c r="I80" s="487"/>
      <c r="J80" s="488"/>
    </row>
    <row r="81" spans="2:55" hidden="1" outlineLevel="1" x14ac:dyDescent="0.2">
      <c r="B81" s="20" t="s">
        <v>101</v>
      </c>
      <c r="C81" s="17" t="s">
        <v>100</v>
      </c>
      <c r="D81" s="17">
        <v>0</v>
      </c>
      <c r="E81" s="167" t="s">
        <v>71</v>
      </c>
      <c r="F81" s="486" t="s">
        <v>78</v>
      </c>
      <c r="G81" s="487"/>
      <c r="H81" s="487"/>
      <c r="I81" s="487"/>
      <c r="J81" s="488"/>
    </row>
    <row r="82" spans="2:55" hidden="1" outlineLevel="1" x14ac:dyDescent="0.2">
      <c r="B82" s="20" t="s">
        <v>102</v>
      </c>
      <c r="C82" s="17" t="s">
        <v>19</v>
      </c>
      <c r="D82" s="17">
        <f>SUM($D$83:$D$84)</f>
        <v>254135.40833187243</v>
      </c>
      <c r="E82" s="167"/>
      <c r="F82" s="486"/>
      <c r="G82" s="487"/>
      <c r="H82" s="487"/>
      <c r="I82" s="487"/>
      <c r="J82" s="488"/>
    </row>
    <row r="83" spans="2:55" hidden="1" outlineLevel="1" x14ac:dyDescent="0.2">
      <c r="B83" s="88" t="s">
        <v>103</v>
      </c>
      <c r="C83" s="85" t="s">
        <v>19</v>
      </c>
      <c r="D83" s="85">
        <v>158834.63020742027</v>
      </c>
      <c r="E83" s="167" t="s">
        <v>71</v>
      </c>
      <c r="F83" s="486" t="s">
        <v>104</v>
      </c>
      <c r="G83" s="487"/>
      <c r="H83" s="487"/>
      <c r="I83" s="487"/>
      <c r="J83" s="488"/>
    </row>
    <row r="84" spans="2:55" hidden="1" outlineLevel="1" x14ac:dyDescent="0.2">
      <c r="B84" s="90" t="s">
        <v>105</v>
      </c>
      <c r="C84" s="91" t="s">
        <v>19</v>
      </c>
      <c r="D84" s="91">
        <v>95300.778124452161</v>
      </c>
      <c r="E84" s="166" t="s">
        <v>71</v>
      </c>
      <c r="F84" s="489" t="s">
        <v>106</v>
      </c>
      <c r="G84" s="490"/>
      <c r="H84" s="490"/>
      <c r="I84" s="490"/>
      <c r="J84" s="491"/>
    </row>
    <row r="85" spans="2:55" hidden="1" outlineLevel="1" x14ac:dyDescent="0.2"/>
    <row r="86" spans="2:55" hidden="1" outlineLevel="1" x14ac:dyDescent="0.2"/>
    <row r="87" spans="2:55" s="113" customFormat="1" ht="24" hidden="1" outlineLevel="1" x14ac:dyDescent="0.25">
      <c r="B87" s="111" t="s">
        <v>107</v>
      </c>
      <c r="C87" s="112" t="s">
        <v>7</v>
      </c>
      <c r="D87" s="112" t="s">
        <v>66</v>
      </c>
      <c r="E87" s="24" t="s">
        <v>67</v>
      </c>
      <c r="F87" s="492" t="s">
        <v>68</v>
      </c>
      <c r="G87" s="493"/>
      <c r="H87" s="493"/>
      <c r="I87" s="493"/>
      <c r="J87" s="494"/>
      <c r="L87" s="79" t="s">
        <v>108</v>
      </c>
      <c r="M87" s="79" t="s">
        <v>109</v>
      </c>
      <c r="N87" s="79" t="s">
        <v>110</v>
      </c>
      <c r="O87" s="79" t="s">
        <v>111</v>
      </c>
      <c r="P87" s="79" t="s">
        <v>29</v>
      </c>
      <c r="Q87" s="79" t="s">
        <v>30</v>
      </c>
      <c r="R87" s="79" t="s">
        <v>31</v>
      </c>
      <c r="S87" s="79" t="s">
        <v>32</v>
      </c>
      <c r="T87" s="79" t="s">
        <v>33</v>
      </c>
      <c r="U87" s="79" t="s">
        <v>34</v>
      </c>
      <c r="V87" s="79" t="s">
        <v>35</v>
      </c>
      <c r="W87" s="79" t="s">
        <v>36</v>
      </c>
      <c r="X87" s="79" t="s">
        <v>37</v>
      </c>
      <c r="Y87" s="79" t="s">
        <v>38</v>
      </c>
      <c r="Z87" s="79" t="s">
        <v>39</v>
      </c>
      <c r="AA87" s="79" t="s">
        <v>40</v>
      </c>
      <c r="AB87" s="79" t="s">
        <v>41</v>
      </c>
      <c r="AC87" s="79" t="s">
        <v>42</v>
      </c>
      <c r="AD87" s="79" t="s">
        <v>112</v>
      </c>
      <c r="AE87" s="79" t="s">
        <v>113</v>
      </c>
      <c r="AF87" s="79" t="s">
        <v>114</v>
      </c>
      <c r="AG87" s="79" t="s">
        <v>115</v>
      </c>
      <c r="AH87" s="79" t="s">
        <v>116</v>
      </c>
      <c r="AI87" s="79" t="s">
        <v>117</v>
      </c>
      <c r="AJ87" s="79" t="s">
        <v>118</v>
      </c>
      <c r="AK87" s="79" t="s">
        <v>119</v>
      </c>
      <c r="AL87" s="79" t="s">
        <v>120</v>
      </c>
      <c r="AM87" s="79" t="s">
        <v>121</v>
      </c>
      <c r="AN87" s="79" t="s">
        <v>122</v>
      </c>
      <c r="AO87" s="79" t="s">
        <v>123</v>
      </c>
      <c r="AP87" s="79" t="s">
        <v>124</v>
      </c>
      <c r="AQ87" s="79" t="s">
        <v>125</v>
      </c>
      <c r="AR87" s="79" t="s">
        <v>126</v>
      </c>
      <c r="AS87" s="79" t="s">
        <v>127</v>
      </c>
      <c r="AT87" s="79" t="s">
        <v>128</v>
      </c>
      <c r="AU87" s="79" t="s">
        <v>129</v>
      </c>
      <c r="AV87" s="79" t="s">
        <v>130</v>
      </c>
      <c r="AW87" s="79" t="s">
        <v>131</v>
      </c>
      <c r="AX87" s="79" t="s">
        <v>132</v>
      </c>
      <c r="AY87" s="79" t="s">
        <v>133</v>
      </c>
      <c r="AZ87" s="79" t="s">
        <v>134</v>
      </c>
      <c r="BA87" s="79" t="s">
        <v>135</v>
      </c>
      <c r="BB87" s="79" t="s">
        <v>136</v>
      </c>
      <c r="BC87" s="79" t="s">
        <v>137</v>
      </c>
    </row>
    <row r="88" spans="2:55" hidden="1" outlineLevel="1" x14ac:dyDescent="0.2">
      <c r="B88" s="19" t="s">
        <v>138</v>
      </c>
      <c r="C88" s="15" t="s">
        <v>19</v>
      </c>
      <c r="D88" s="15">
        <v>58768.813176745498</v>
      </c>
      <c r="E88" s="165" t="s">
        <v>71</v>
      </c>
      <c r="F88" s="495" t="s">
        <v>72</v>
      </c>
      <c r="G88" s="496"/>
      <c r="H88" s="496"/>
      <c r="I88" s="496"/>
      <c r="J88" s="497"/>
      <c r="L88" s="99">
        <v>3</v>
      </c>
      <c r="M88" s="99">
        <v>15</v>
      </c>
      <c r="N88" s="99">
        <f t="shared" ref="N88:N94" si="19">COUNTIF($O88:$BC88,"=1")</f>
        <v>3</v>
      </c>
      <c r="O88" s="109">
        <v>0</v>
      </c>
      <c r="P88" s="109">
        <v>0</v>
      </c>
      <c r="Q88" s="109">
        <v>0</v>
      </c>
      <c r="R88" s="109">
        <f>IF(MOD(COLUMNS($R$87:R$87)-1,$M88)=0,1,0)</f>
        <v>1</v>
      </c>
      <c r="S88" s="109">
        <f>IF(MOD(COLUMNS($R$87:S$87)-1,$M88)=0,1,0)</f>
        <v>0</v>
      </c>
      <c r="T88" s="109">
        <f>IF(MOD(COLUMNS($R$87:T$87)-1,$M88)=0,1,0)</f>
        <v>0</v>
      </c>
      <c r="U88" s="109">
        <f>IF(MOD(COLUMNS($R$87:U$87)-1,$M88)=0,1,0)</f>
        <v>0</v>
      </c>
      <c r="V88" s="109">
        <f>IF(MOD(COLUMNS($R$87:V$87)-1,$M88)=0,1,0)</f>
        <v>0</v>
      </c>
      <c r="W88" s="109">
        <f>IF(MOD(COLUMNS($R$87:W$87)-1,$M88)=0,1,0)</f>
        <v>0</v>
      </c>
      <c r="X88" s="109">
        <f>IF(MOD(COLUMNS($R$87:X$87)-1,$M88)=0,1,0)</f>
        <v>0</v>
      </c>
      <c r="Y88" s="109">
        <f>IF(MOD(COLUMNS($R$87:Y$87)-1,$M88)=0,1,0)</f>
        <v>0</v>
      </c>
      <c r="Z88" s="109">
        <f>IF(MOD(COLUMNS($R$87:Z$87)-1,$M88)=0,1,0)</f>
        <v>0</v>
      </c>
      <c r="AA88" s="109">
        <f>IF(MOD(COLUMNS($R$87:AA$87)-1,$M88)=0,1,0)</f>
        <v>0</v>
      </c>
      <c r="AB88" s="109">
        <f>IF(MOD(COLUMNS($R$87:AB$87)-1,$M88)=0,1,0)</f>
        <v>0</v>
      </c>
      <c r="AC88" s="109">
        <f>IF(MOD(COLUMNS($R$87:AC$87)-1,$M88)=0,1,0)</f>
        <v>0</v>
      </c>
      <c r="AD88" s="109">
        <f>IF(MOD(COLUMNS($R$87:AD$87)-1,$M88)=0,1,0)</f>
        <v>0</v>
      </c>
      <c r="AE88" s="109">
        <f>IF(MOD(COLUMNS($R$87:AE$87)-1,$M88)=0,1,0)</f>
        <v>0</v>
      </c>
      <c r="AF88" s="109">
        <f>IF(MOD(COLUMNS($R$87:AF$87)-1,$M88)=0,1,0)</f>
        <v>0</v>
      </c>
      <c r="AG88" s="109">
        <f>IF(MOD(COLUMNS($R$87:AG$87)-1,$M88)=0,1,0)</f>
        <v>1</v>
      </c>
      <c r="AH88" s="109">
        <f>IF(MOD(COLUMNS($R$87:AH$87)-1,$M88)=0,1,0)</f>
        <v>0</v>
      </c>
      <c r="AI88" s="109">
        <f>IF(MOD(COLUMNS($R$87:AI$87)-1,$M88)=0,1,0)</f>
        <v>0</v>
      </c>
      <c r="AJ88" s="109">
        <f>IF(MOD(COLUMNS($R$87:AJ$87)-1,$M88)=0,1,0)</f>
        <v>0</v>
      </c>
      <c r="AK88" s="109">
        <f>IF(MOD(COLUMNS($R$87:AK$87)-1,$M88)=0,1,0)</f>
        <v>0</v>
      </c>
      <c r="AL88" s="109">
        <f>IF(MOD(COLUMNS($R$87:AL$87)-1,$M88)=0,1,0)</f>
        <v>0</v>
      </c>
      <c r="AM88" s="109">
        <f>IF(MOD(COLUMNS($R$87:AM$87)-1,$M88)=0,1,0)</f>
        <v>0</v>
      </c>
      <c r="AN88" s="109">
        <f>IF(MOD(COLUMNS($R$87:AN$87)-1,$M88)=0,1,0)</f>
        <v>0</v>
      </c>
      <c r="AO88" s="109">
        <f>IF(MOD(COLUMNS($R$87:AO$87)-1,$M88)=0,1,0)</f>
        <v>0</v>
      </c>
      <c r="AP88" s="109">
        <f>IF(MOD(COLUMNS($R$87:AP$87)-1,$M88)=0,1,0)</f>
        <v>0</v>
      </c>
      <c r="AQ88" s="109">
        <f>IF(MOD(COLUMNS($R$87:AQ$87)-1,$M88)=0,1,0)</f>
        <v>0</v>
      </c>
      <c r="AR88" s="109">
        <f>IF(MOD(COLUMNS($R$87:AR$87)-1,$M88)=0,1,0)</f>
        <v>0</v>
      </c>
      <c r="AS88" s="109">
        <f>IF(MOD(COLUMNS($R$87:AS$87)-1,$M88)=0,1,0)</f>
        <v>0</v>
      </c>
      <c r="AT88" s="109">
        <f>IF(MOD(COLUMNS($R$87:AT$87)-1,$M88)=0,1,0)</f>
        <v>0</v>
      </c>
      <c r="AU88" s="109">
        <f>IF(MOD(COLUMNS($R$87:AU$87)-1,$M88)=0,1,0)</f>
        <v>0</v>
      </c>
      <c r="AV88" s="109">
        <f>IF(MOD(COLUMNS($R$87:AV$87)-1,$M88)=0,1,0)</f>
        <v>1</v>
      </c>
      <c r="AW88" s="109">
        <f>IF(MOD(COLUMNS($R$87:AW$87)-1,$M88)=0,1,0)</f>
        <v>0</v>
      </c>
      <c r="AX88" s="109">
        <f>IF(MOD(COLUMNS($R$87:AX$87)-1,$M88)=0,1,0)</f>
        <v>0</v>
      </c>
      <c r="AY88" s="109">
        <f>IF(MOD(COLUMNS($R$87:AY$87)-1,$M88)=0,1,0)</f>
        <v>0</v>
      </c>
      <c r="AZ88" s="109">
        <f>IF(MOD(COLUMNS($R$87:AZ$87)-1,$M88)=0,1,0)</f>
        <v>0</v>
      </c>
      <c r="BA88" s="109">
        <f>IF(MOD(COLUMNS($R$87:BA$87)-1,$M88)=0,1,0)</f>
        <v>0</v>
      </c>
      <c r="BB88" s="109">
        <f>IF(MOD(COLUMNS($R$87:BB$87)-1,$M88)=0,1,0)</f>
        <v>0</v>
      </c>
      <c r="BC88" s="109">
        <f>IF(MOD(COLUMNS($R$87:BC$87)-1,$M88)=0,1,0)</f>
        <v>0</v>
      </c>
    </row>
    <row r="89" spans="2:55" hidden="1" outlineLevel="1" x14ac:dyDescent="0.2">
      <c r="B89" s="20" t="s">
        <v>139</v>
      </c>
      <c r="C89" s="17" t="s">
        <v>19</v>
      </c>
      <c r="D89" s="17">
        <v>84182.354009932751</v>
      </c>
      <c r="E89" s="167" t="s">
        <v>71</v>
      </c>
      <c r="F89" s="486" t="s">
        <v>78</v>
      </c>
      <c r="G89" s="487"/>
      <c r="H89" s="487"/>
      <c r="I89" s="487"/>
      <c r="J89" s="488"/>
      <c r="L89" s="99">
        <v>0</v>
      </c>
      <c r="M89" s="99">
        <v>10</v>
      </c>
      <c r="N89" s="99">
        <f t="shared" si="19"/>
        <v>5</v>
      </c>
      <c r="O89" s="109">
        <f>IF(MOD(COLUMNS($O$87:O$87)-1,$M89)=0,1,0)</f>
        <v>1</v>
      </c>
      <c r="P89" s="109">
        <f>IF(MOD(COLUMNS($O$87:P$87)-1,$M89)=0,1,0)</f>
        <v>0</v>
      </c>
      <c r="Q89" s="109">
        <f>IF(MOD(COLUMNS($O$87:Q$87)-1,$M89)=0,1,0)</f>
        <v>0</v>
      </c>
      <c r="R89" s="109">
        <f>IF(MOD(COLUMNS($O$87:R$87)-1,$M89)=0,1,0)</f>
        <v>0</v>
      </c>
      <c r="S89" s="109">
        <f>IF(MOD(COLUMNS($O$87:S$87)-1,$M89)=0,1,0)</f>
        <v>0</v>
      </c>
      <c r="T89" s="109">
        <f>IF(MOD(COLUMNS($O$87:T$87)-1,$M89)=0,1,0)</f>
        <v>0</v>
      </c>
      <c r="U89" s="109">
        <f>IF(MOD(COLUMNS($O$87:U$87)-1,$M89)=0,1,0)</f>
        <v>0</v>
      </c>
      <c r="V89" s="109">
        <f>IF(MOD(COLUMNS($O$87:V$87)-1,$M89)=0,1,0)</f>
        <v>0</v>
      </c>
      <c r="W89" s="109">
        <f>IF(MOD(COLUMNS($O$87:W$87)-1,$M89)=0,1,0)</f>
        <v>0</v>
      </c>
      <c r="X89" s="109">
        <f>IF(MOD(COLUMNS($O$87:X$87)-1,$M89)=0,1,0)</f>
        <v>0</v>
      </c>
      <c r="Y89" s="109">
        <f>IF(MOD(COLUMNS($O$87:Y$87)-1,$M89)=0,1,0)</f>
        <v>1</v>
      </c>
      <c r="Z89" s="109">
        <f>IF(MOD(COLUMNS($O$87:Z$87)-1,$M89)=0,1,0)</f>
        <v>0</v>
      </c>
      <c r="AA89" s="109">
        <f>IF(MOD(COLUMNS($O$87:AA$87)-1,$M89)=0,1,0)</f>
        <v>0</v>
      </c>
      <c r="AB89" s="109">
        <f>IF(MOD(COLUMNS($O$87:AB$87)-1,$M89)=0,1,0)</f>
        <v>0</v>
      </c>
      <c r="AC89" s="109">
        <f>IF(MOD(COLUMNS($O$87:AC$87)-1,$M89)=0,1,0)</f>
        <v>0</v>
      </c>
      <c r="AD89" s="109">
        <f>IF(MOD(COLUMNS($O$87:AD$87)-1,$M89)=0,1,0)</f>
        <v>0</v>
      </c>
      <c r="AE89" s="109">
        <f>IF(MOD(COLUMNS($O$87:AE$87)-1,$M89)=0,1,0)</f>
        <v>0</v>
      </c>
      <c r="AF89" s="109">
        <f>IF(MOD(COLUMNS($O$87:AF$87)-1,$M89)=0,1,0)</f>
        <v>0</v>
      </c>
      <c r="AG89" s="109">
        <f>IF(MOD(COLUMNS($O$87:AG$87)-1,$M89)=0,1,0)</f>
        <v>0</v>
      </c>
      <c r="AH89" s="109">
        <f>IF(MOD(COLUMNS($O$87:AH$87)-1,$M89)=0,1,0)</f>
        <v>0</v>
      </c>
      <c r="AI89" s="109">
        <f>IF(MOD(COLUMNS($O$87:AI$87)-1,$M89)=0,1,0)</f>
        <v>1</v>
      </c>
      <c r="AJ89" s="109">
        <f>IF(MOD(COLUMNS($O$87:AJ$87)-1,$M89)=0,1,0)</f>
        <v>0</v>
      </c>
      <c r="AK89" s="109">
        <f>IF(MOD(COLUMNS($O$87:AK$87)-1,$M89)=0,1,0)</f>
        <v>0</v>
      </c>
      <c r="AL89" s="109">
        <f>IF(MOD(COLUMNS($O$87:AL$87)-1,$M89)=0,1,0)</f>
        <v>0</v>
      </c>
      <c r="AM89" s="109">
        <f>IF(MOD(COLUMNS($O$87:AM$87)-1,$M89)=0,1,0)</f>
        <v>0</v>
      </c>
      <c r="AN89" s="109">
        <f>IF(MOD(COLUMNS($O$87:AN$87)-1,$M89)=0,1,0)</f>
        <v>0</v>
      </c>
      <c r="AO89" s="109">
        <f>IF(MOD(COLUMNS($O$87:AO$87)-1,$M89)=0,1,0)</f>
        <v>0</v>
      </c>
      <c r="AP89" s="109">
        <f>IF(MOD(COLUMNS($O$87:AP$87)-1,$M89)=0,1,0)</f>
        <v>0</v>
      </c>
      <c r="AQ89" s="109">
        <f>IF(MOD(COLUMNS($O$87:AQ$87)-1,$M89)=0,1,0)</f>
        <v>0</v>
      </c>
      <c r="AR89" s="109">
        <f>IF(MOD(COLUMNS($O$87:AR$87)-1,$M89)=0,1,0)</f>
        <v>0</v>
      </c>
      <c r="AS89" s="109">
        <f>IF(MOD(COLUMNS($O$87:AS$87)-1,$M89)=0,1,0)</f>
        <v>1</v>
      </c>
      <c r="AT89" s="109">
        <f>IF(MOD(COLUMNS($O$87:AT$87)-1,$M89)=0,1,0)</f>
        <v>0</v>
      </c>
      <c r="AU89" s="109">
        <f>IF(MOD(COLUMNS($O$87:AU$87)-1,$M89)=0,1,0)</f>
        <v>0</v>
      </c>
      <c r="AV89" s="109">
        <f>IF(MOD(COLUMNS($O$87:AV$87)-1,$M89)=0,1,0)</f>
        <v>0</v>
      </c>
      <c r="AW89" s="109">
        <f>IF(MOD(COLUMNS($O$87:AW$87)-1,$M89)=0,1,0)</f>
        <v>0</v>
      </c>
      <c r="AX89" s="109">
        <f>IF(MOD(COLUMNS($O$87:AX$87)-1,$M89)=0,1,0)</f>
        <v>0</v>
      </c>
      <c r="AY89" s="109">
        <f>IF(MOD(COLUMNS($O$87:AY$87)-1,$M89)=0,1,0)</f>
        <v>0</v>
      </c>
      <c r="AZ89" s="109">
        <f>IF(MOD(COLUMNS($O$87:AZ$87)-1,$M89)=0,1,0)</f>
        <v>0</v>
      </c>
      <c r="BA89" s="109">
        <f>IF(MOD(COLUMNS($O$87:BA$87)-1,$M89)=0,1,0)</f>
        <v>0</v>
      </c>
      <c r="BB89" s="109">
        <f>IF(MOD(COLUMNS($O$87:BB$87)-1,$M89)=0,1,0)</f>
        <v>0</v>
      </c>
      <c r="BC89" s="109">
        <f>IF(MOD(COLUMNS($O$87:BC$87)-1,$M89)=0,1,0)</f>
        <v>1</v>
      </c>
    </row>
    <row r="90" spans="2:55" hidden="1" outlineLevel="1" x14ac:dyDescent="0.2">
      <c r="B90" s="20" t="s">
        <v>140</v>
      </c>
      <c r="C90" s="17" t="s">
        <v>19</v>
      </c>
      <c r="D90" s="17">
        <v>31766.926041484054</v>
      </c>
      <c r="E90" s="167" t="s">
        <v>71</v>
      </c>
      <c r="F90" s="486" t="s">
        <v>78</v>
      </c>
      <c r="G90" s="487"/>
      <c r="H90" s="487"/>
      <c r="I90" s="487"/>
      <c r="J90" s="488"/>
      <c r="L90" s="99">
        <v>0</v>
      </c>
      <c r="M90" s="99">
        <v>12</v>
      </c>
      <c r="N90" s="99">
        <f t="shared" si="19"/>
        <v>4</v>
      </c>
      <c r="O90" s="109">
        <f>IF(MOD(COLUMNS($O$87:O$87)-1,$M90)=0,1,0)</f>
        <v>1</v>
      </c>
      <c r="P90" s="109">
        <f>IF(MOD(COLUMNS($O$87:P$87)-1,$M90)=0,1,0)</f>
        <v>0</v>
      </c>
      <c r="Q90" s="109">
        <f>IF(MOD(COLUMNS($O$87:Q$87)-1,$M90)=0,1,0)</f>
        <v>0</v>
      </c>
      <c r="R90" s="109">
        <f>IF(MOD(COLUMNS($O$87:R$87)-1,$M90)=0,1,0)</f>
        <v>0</v>
      </c>
      <c r="S90" s="109">
        <f>IF(MOD(COLUMNS($O$87:S$87)-1,$M90)=0,1,0)</f>
        <v>0</v>
      </c>
      <c r="T90" s="109">
        <f>IF(MOD(COLUMNS($O$87:T$87)-1,$M90)=0,1,0)</f>
        <v>0</v>
      </c>
      <c r="U90" s="109">
        <f>IF(MOD(COLUMNS($O$87:U$87)-1,$M90)=0,1,0)</f>
        <v>0</v>
      </c>
      <c r="V90" s="109">
        <f>IF(MOD(COLUMNS($O$87:V$87)-1,$M90)=0,1,0)</f>
        <v>0</v>
      </c>
      <c r="W90" s="109">
        <f>IF(MOD(COLUMNS($O$87:W$87)-1,$M90)=0,1,0)</f>
        <v>0</v>
      </c>
      <c r="X90" s="109">
        <f>IF(MOD(COLUMNS($O$87:X$87)-1,$M90)=0,1,0)</f>
        <v>0</v>
      </c>
      <c r="Y90" s="109">
        <f>IF(MOD(COLUMNS($O$87:Y$87)-1,$M90)=0,1,0)</f>
        <v>0</v>
      </c>
      <c r="Z90" s="109">
        <f>IF(MOD(COLUMNS($O$87:Z$87)-1,$M90)=0,1,0)</f>
        <v>0</v>
      </c>
      <c r="AA90" s="109">
        <f>IF(MOD(COLUMNS($O$87:AA$87)-1,$M90)=0,1,0)</f>
        <v>1</v>
      </c>
      <c r="AB90" s="109">
        <f>IF(MOD(COLUMNS($O$87:AB$87)-1,$M90)=0,1,0)</f>
        <v>0</v>
      </c>
      <c r="AC90" s="109">
        <f>IF(MOD(COLUMNS($O$87:AC$87)-1,$M90)=0,1,0)</f>
        <v>0</v>
      </c>
      <c r="AD90" s="109">
        <f>IF(MOD(COLUMNS($O$87:AD$87)-1,$M90)=0,1,0)</f>
        <v>0</v>
      </c>
      <c r="AE90" s="109">
        <f>IF(MOD(COLUMNS($O$87:AE$87)-1,$M90)=0,1,0)</f>
        <v>0</v>
      </c>
      <c r="AF90" s="109">
        <f>IF(MOD(COLUMNS($O$87:AF$87)-1,$M90)=0,1,0)</f>
        <v>0</v>
      </c>
      <c r="AG90" s="109">
        <f>IF(MOD(COLUMNS($O$87:AG$87)-1,$M90)=0,1,0)</f>
        <v>0</v>
      </c>
      <c r="AH90" s="109">
        <f>IF(MOD(COLUMNS($O$87:AH$87)-1,$M90)=0,1,0)</f>
        <v>0</v>
      </c>
      <c r="AI90" s="109">
        <f>IF(MOD(COLUMNS($O$87:AI$87)-1,$M90)=0,1,0)</f>
        <v>0</v>
      </c>
      <c r="AJ90" s="109">
        <f>IF(MOD(COLUMNS($O$87:AJ$87)-1,$M90)=0,1,0)</f>
        <v>0</v>
      </c>
      <c r="AK90" s="109">
        <f>IF(MOD(COLUMNS($O$87:AK$87)-1,$M90)=0,1,0)</f>
        <v>0</v>
      </c>
      <c r="AL90" s="109">
        <f>IF(MOD(COLUMNS($O$87:AL$87)-1,$M90)=0,1,0)</f>
        <v>0</v>
      </c>
      <c r="AM90" s="109">
        <f>IF(MOD(COLUMNS($O$87:AM$87)-1,$M90)=0,1,0)</f>
        <v>1</v>
      </c>
      <c r="AN90" s="109">
        <f>IF(MOD(COLUMNS($O$87:AN$87)-1,$M90)=0,1,0)</f>
        <v>0</v>
      </c>
      <c r="AO90" s="109">
        <f>IF(MOD(COLUMNS($O$87:AO$87)-1,$M90)=0,1,0)</f>
        <v>0</v>
      </c>
      <c r="AP90" s="109">
        <f>IF(MOD(COLUMNS($O$87:AP$87)-1,$M90)=0,1,0)</f>
        <v>0</v>
      </c>
      <c r="AQ90" s="109">
        <f>IF(MOD(COLUMNS($O$87:AQ$87)-1,$M90)=0,1,0)</f>
        <v>0</v>
      </c>
      <c r="AR90" s="109">
        <f>IF(MOD(COLUMNS($O$87:AR$87)-1,$M90)=0,1,0)</f>
        <v>0</v>
      </c>
      <c r="AS90" s="109">
        <f>IF(MOD(COLUMNS($O$87:AS$87)-1,$M90)=0,1,0)</f>
        <v>0</v>
      </c>
      <c r="AT90" s="109">
        <f>IF(MOD(COLUMNS($O$87:AT$87)-1,$M90)=0,1,0)</f>
        <v>0</v>
      </c>
      <c r="AU90" s="109">
        <f>IF(MOD(COLUMNS($O$87:AU$87)-1,$M90)=0,1,0)</f>
        <v>0</v>
      </c>
      <c r="AV90" s="109">
        <f>IF(MOD(COLUMNS($O$87:AV$87)-1,$M90)=0,1,0)</f>
        <v>0</v>
      </c>
      <c r="AW90" s="109">
        <f>IF(MOD(COLUMNS($O$87:AW$87)-1,$M90)=0,1,0)</f>
        <v>0</v>
      </c>
      <c r="AX90" s="109">
        <f>IF(MOD(COLUMNS($O$87:AX$87)-1,$M90)=0,1,0)</f>
        <v>0</v>
      </c>
      <c r="AY90" s="109">
        <f>IF(MOD(COLUMNS($O$87:AY$87)-1,$M90)=0,1,0)</f>
        <v>1</v>
      </c>
      <c r="AZ90" s="109">
        <f>IF(MOD(COLUMNS($O$87:AZ$87)-1,$M90)=0,1,0)</f>
        <v>0</v>
      </c>
      <c r="BA90" s="109">
        <f>IF(MOD(COLUMNS($O$87:BA$87)-1,$M90)=0,1,0)</f>
        <v>0</v>
      </c>
      <c r="BB90" s="109">
        <f>IF(MOD(COLUMNS($O$87:BB$87)-1,$M90)=0,1,0)</f>
        <v>0</v>
      </c>
      <c r="BC90" s="109">
        <f>IF(MOD(COLUMNS($O$87:BC$87)-1,$M90)=0,1,0)</f>
        <v>0</v>
      </c>
    </row>
    <row r="91" spans="2:55" hidden="1" outlineLevel="1" x14ac:dyDescent="0.2">
      <c r="B91" s="20" t="s">
        <v>141</v>
      </c>
      <c r="C91" s="17" t="s">
        <v>19</v>
      </c>
      <c r="D91" s="17">
        <v>63533.852082968107</v>
      </c>
      <c r="E91" s="167" t="s">
        <v>71</v>
      </c>
      <c r="F91" s="486" t="s">
        <v>78</v>
      </c>
      <c r="G91" s="487"/>
      <c r="H91" s="487"/>
      <c r="I91" s="487"/>
      <c r="J91" s="488"/>
      <c r="L91" s="99">
        <v>0</v>
      </c>
      <c r="M91" s="99">
        <v>5</v>
      </c>
      <c r="N91" s="99">
        <f t="shared" si="19"/>
        <v>9</v>
      </c>
      <c r="O91" s="109">
        <f>IF(MOD(COLUMNS($O$87:O$87)-1,$M91)=0,1,0)</f>
        <v>1</v>
      </c>
      <c r="P91" s="109">
        <f>IF(MOD(COLUMNS($O$87:P$87)-1,$M91)=0,1,0)</f>
        <v>0</v>
      </c>
      <c r="Q91" s="109">
        <f>IF(MOD(COLUMNS($O$87:Q$87)-1,$M91)=0,1,0)</f>
        <v>0</v>
      </c>
      <c r="R91" s="109">
        <f>IF(MOD(COLUMNS($O$87:R$87)-1,$M91)=0,1,0)</f>
        <v>0</v>
      </c>
      <c r="S91" s="109">
        <f>IF(MOD(COLUMNS($O$87:S$87)-1,$M91)=0,1,0)</f>
        <v>0</v>
      </c>
      <c r="T91" s="109">
        <f>IF(MOD(COLUMNS($O$87:T$87)-1,$M91)=0,1,0)</f>
        <v>1</v>
      </c>
      <c r="U91" s="109">
        <f>IF(MOD(COLUMNS($O$87:U$87)-1,$M91)=0,1,0)</f>
        <v>0</v>
      </c>
      <c r="V91" s="109">
        <f>IF(MOD(COLUMNS($O$87:V$87)-1,$M91)=0,1,0)</f>
        <v>0</v>
      </c>
      <c r="W91" s="109">
        <f>IF(MOD(COLUMNS($O$87:W$87)-1,$M91)=0,1,0)</f>
        <v>0</v>
      </c>
      <c r="X91" s="109">
        <f>IF(MOD(COLUMNS($O$87:X$87)-1,$M91)=0,1,0)</f>
        <v>0</v>
      </c>
      <c r="Y91" s="109">
        <f>IF(MOD(COLUMNS($O$87:Y$87)-1,$M91)=0,1,0)</f>
        <v>1</v>
      </c>
      <c r="Z91" s="109">
        <f>IF(MOD(COLUMNS($O$87:Z$87)-1,$M91)=0,1,0)</f>
        <v>0</v>
      </c>
      <c r="AA91" s="109">
        <f>IF(MOD(COLUMNS($O$87:AA$87)-1,$M91)=0,1,0)</f>
        <v>0</v>
      </c>
      <c r="AB91" s="109">
        <f>IF(MOD(COLUMNS($O$87:AB$87)-1,$M91)=0,1,0)</f>
        <v>0</v>
      </c>
      <c r="AC91" s="109">
        <f>IF(MOD(COLUMNS($O$87:AC$87)-1,$M91)=0,1,0)</f>
        <v>0</v>
      </c>
      <c r="AD91" s="109">
        <f>IF(MOD(COLUMNS($O$87:AD$87)-1,$M91)=0,1,0)</f>
        <v>1</v>
      </c>
      <c r="AE91" s="109">
        <f>IF(MOD(COLUMNS($O$87:AE$87)-1,$M91)=0,1,0)</f>
        <v>0</v>
      </c>
      <c r="AF91" s="109">
        <f>IF(MOD(COLUMNS($O$87:AF$87)-1,$M91)=0,1,0)</f>
        <v>0</v>
      </c>
      <c r="AG91" s="109">
        <f>IF(MOD(COLUMNS($O$87:AG$87)-1,$M91)=0,1,0)</f>
        <v>0</v>
      </c>
      <c r="AH91" s="109">
        <f>IF(MOD(COLUMNS($O$87:AH$87)-1,$M91)=0,1,0)</f>
        <v>0</v>
      </c>
      <c r="AI91" s="109">
        <f>IF(MOD(COLUMNS($O$87:AI$87)-1,$M91)=0,1,0)</f>
        <v>1</v>
      </c>
      <c r="AJ91" s="109">
        <f>IF(MOD(COLUMNS($O$87:AJ$87)-1,$M91)=0,1,0)</f>
        <v>0</v>
      </c>
      <c r="AK91" s="109">
        <f>IF(MOD(COLUMNS($O$87:AK$87)-1,$M91)=0,1,0)</f>
        <v>0</v>
      </c>
      <c r="AL91" s="109">
        <f>IF(MOD(COLUMNS($O$87:AL$87)-1,$M91)=0,1,0)</f>
        <v>0</v>
      </c>
      <c r="AM91" s="109">
        <f>IF(MOD(COLUMNS($O$87:AM$87)-1,$M91)=0,1,0)</f>
        <v>0</v>
      </c>
      <c r="AN91" s="109">
        <f>IF(MOD(COLUMNS($O$87:AN$87)-1,$M91)=0,1,0)</f>
        <v>1</v>
      </c>
      <c r="AO91" s="109">
        <f>IF(MOD(COLUMNS($O$87:AO$87)-1,$M91)=0,1,0)</f>
        <v>0</v>
      </c>
      <c r="AP91" s="109">
        <f>IF(MOD(COLUMNS($O$87:AP$87)-1,$M91)=0,1,0)</f>
        <v>0</v>
      </c>
      <c r="AQ91" s="109">
        <f>IF(MOD(COLUMNS($O$87:AQ$87)-1,$M91)=0,1,0)</f>
        <v>0</v>
      </c>
      <c r="AR91" s="109">
        <f>IF(MOD(COLUMNS($O$87:AR$87)-1,$M91)=0,1,0)</f>
        <v>0</v>
      </c>
      <c r="AS91" s="109">
        <f>IF(MOD(COLUMNS($O$87:AS$87)-1,$M91)=0,1,0)</f>
        <v>1</v>
      </c>
      <c r="AT91" s="109">
        <f>IF(MOD(COLUMNS($O$87:AT$87)-1,$M91)=0,1,0)</f>
        <v>0</v>
      </c>
      <c r="AU91" s="109">
        <f>IF(MOD(COLUMNS($O$87:AU$87)-1,$M91)=0,1,0)</f>
        <v>0</v>
      </c>
      <c r="AV91" s="109">
        <f>IF(MOD(COLUMNS($O$87:AV$87)-1,$M91)=0,1,0)</f>
        <v>0</v>
      </c>
      <c r="AW91" s="109">
        <f>IF(MOD(COLUMNS($O$87:AW$87)-1,$M91)=0,1,0)</f>
        <v>0</v>
      </c>
      <c r="AX91" s="109">
        <f>IF(MOD(COLUMNS($O$87:AX$87)-1,$M91)=0,1,0)</f>
        <v>1</v>
      </c>
      <c r="AY91" s="109">
        <f>IF(MOD(COLUMNS($O$87:AY$87)-1,$M91)=0,1,0)</f>
        <v>0</v>
      </c>
      <c r="AZ91" s="109">
        <f>IF(MOD(COLUMNS($O$87:AZ$87)-1,$M91)=0,1,0)</f>
        <v>0</v>
      </c>
      <c r="BA91" s="109">
        <f>IF(MOD(COLUMNS($O$87:BA$87)-1,$M91)=0,1,0)</f>
        <v>0</v>
      </c>
      <c r="BB91" s="109">
        <f>IF(MOD(COLUMNS($O$87:BB$87)-1,$M91)=0,1,0)</f>
        <v>0</v>
      </c>
      <c r="BC91" s="109">
        <f>IF(MOD(COLUMNS($O$87:BC$87)-1,$M91)=0,1,0)</f>
        <v>1</v>
      </c>
    </row>
    <row r="92" spans="2:55" hidden="1" outlineLevel="1" x14ac:dyDescent="0.2">
      <c r="B92" s="20" t="s">
        <v>142</v>
      </c>
      <c r="C92" s="17" t="s">
        <v>19</v>
      </c>
      <c r="D92" s="17">
        <v>14730.323605436157</v>
      </c>
      <c r="E92" s="167" t="s">
        <v>71</v>
      </c>
      <c r="F92" s="486" t="s">
        <v>78</v>
      </c>
      <c r="G92" s="487"/>
      <c r="H92" s="487"/>
      <c r="I92" s="487"/>
      <c r="J92" s="488"/>
      <c r="L92" s="99">
        <v>0</v>
      </c>
      <c r="M92" s="99">
        <v>10</v>
      </c>
      <c r="N92" s="99">
        <f t="shared" si="19"/>
        <v>5</v>
      </c>
      <c r="O92" s="109">
        <f>IF(MOD(COLUMNS($O$87:O$87)-1,$M92)=0,1,0)</f>
        <v>1</v>
      </c>
      <c r="P92" s="109">
        <f>IF(MOD(COLUMNS($O$87:P$87)-1,$M92)=0,1,0)</f>
        <v>0</v>
      </c>
      <c r="Q92" s="109">
        <f>IF(MOD(COLUMNS($O$87:Q$87)-1,$M92)=0,1,0)</f>
        <v>0</v>
      </c>
      <c r="R92" s="109">
        <f>IF(MOD(COLUMNS($O$87:R$87)-1,$M92)=0,1,0)</f>
        <v>0</v>
      </c>
      <c r="S92" s="109">
        <f>IF(MOD(COLUMNS($O$87:S$87)-1,$M92)=0,1,0)</f>
        <v>0</v>
      </c>
      <c r="T92" s="109">
        <f>IF(MOD(COLUMNS($O$87:T$87)-1,$M92)=0,1,0)</f>
        <v>0</v>
      </c>
      <c r="U92" s="109">
        <f>IF(MOD(COLUMNS($O$87:U$87)-1,$M92)=0,1,0)</f>
        <v>0</v>
      </c>
      <c r="V92" s="109">
        <f>IF(MOD(COLUMNS($O$87:V$87)-1,$M92)=0,1,0)</f>
        <v>0</v>
      </c>
      <c r="W92" s="109">
        <f>IF(MOD(COLUMNS($O$87:W$87)-1,$M92)=0,1,0)</f>
        <v>0</v>
      </c>
      <c r="X92" s="109">
        <f>IF(MOD(COLUMNS($O$87:X$87)-1,$M92)=0,1,0)</f>
        <v>0</v>
      </c>
      <c r="Y92" s="109">
        <f>IF(MOD(COLUMNS($O$87:Y$87)-1,$M92)=0,1,0)</f>
        <v>1</v>
      </c>
      <c r="Z92" s="109">
        <f>IF(MOD(COLUMNS($O$87:Z$87)-1,$M92)=0,1,0)</f>
        <v>0</v>
      </c>
      <c r="AA92" s="109">
        <f>IF(MOD(COLUMNS($O$87:AA$87)-1,$M92)=0,1,0)</f>
        <v>0</v>
      </c>
      <c r="AB92" s="109">
        <f>IF(MOD(COLUMNS($O$87:AB$87)-1,$M92)=0,1,0)</f>
        <v>0</v>
      </c>
      <c r="AC92" s="109">
        <f>IF(MOD(COLUMNS($O$87:AC$87)-1,$M92)=0,1,0)</f>
        <v>0</v>
      </c>
      <c r="AD92" s="109">
        <f>IF(MOD(COLUMNS($O$87:AD$87)-1,$M92)=0,1,0)</f>
        <v>0</v>
      </c>
      <c r="AE92" s="109">
        <f>IF(MOD(COLUMNS($O$87:AE$87)-1,$M92)=0,1,0)</f>
        <v>0</v>
      </c>
      <c r="AF92" s="109">
        <f>IF(MOD(COLUMNS($O$87:AF$87)-1,$M92)=0,1,0)</f>
        <v>0</v>
      </c>
      <c r="AG92" s="109">
        <f>IF(MOD(COLUMNS($O$87:AG$87)-1,$M92)=0,1,0)</f>
        <v>0</v>
      </c>
      <c r="AH92" s="109">
        <f>IF(MOD(COLUMNS($O$87:AH$87)-1,$M92)=0,1,0)</f>
        <v>0</v>
      </c>
      <c r="AI92" s="109">
        <f>IF(MOD(COLUMNS($O$87:AI$87)-1,$M92)=0,1,0)</f>
        <v>1</v>
      </c>
      <c r="AJ92" s="109">
        <f>IF(MOD(COLUMNS($O$87:AJ$87)-1,$M92)=0,1,0)</f>
        <v>0</v>
      </c>
      <c r="AK92" s="109">
        <f>IF(MOD(COLUMNS($O$87:AK$87)-1,$M92)=0,1,0)</f>
        <v>0</v>
      </c>
      <c r="AL92" s="109">
        <f>IF(MOD(COLUMNS($O$87:AL$87)-1,$M92)=0,1,0)</f>
        <v>0</v>
      </c>
      <c r="AM92" s="109">
        <f>IF(MOD(COLUMNS($O$87:AM$87)-1,$M92)=0,1,0)</f>
        <v>0</v>
      </c>
      <c r="AN92" s="109">
        <f>IF(MOD(COLUMNS($O$87:AN$87)-1,$M92)=0,1,0)</f>
        <v>0</v>
      </c>
      <c r="AO92" s="109">
        <f>IF(MOD(COLUMNS($O$87:AO$87)-1,$M92)=0,1,0)</f>
        <v>0</v>
      </c>
      <c r="AP92" s="109">
        <f>IF(MOD(COLUMNS($O$87:AP$87)-1,$M92)=0,1,0)</f>
        <v>0</v>
      </c>
      <c r="AQ92" s="109">
        <f>IF(MOD(COLUMNS($O$87:AQ$87)-1,$M92)=0,1,0)</f>
        <v>0</v>
      </c>
      <c r="AR92" s="109">
        <f>IF(MOD(COLUMNS($O$87:AR$87)-1,$M92)=0,1,0)</f>
        <v>0</v>
      </c>
      <c r="AS92" s="109">
        <f>IF(MOD(COLUMNS($O$87:AS$87)-1,$M92)=0,1,0)</f>
        <v>1</v>
      </c>
      <c r="AT92" s="109">
        <f>IF(MOD(COLUMNS($O$87:AT$87)-1,$M92)=0,1,0)</f>
        <v>0</v>
      </c>
      <c r="AU92" s="109">
        <f>IF(MOD(COLUMNS($O$87:AU$87)-1,$M92)=0,1,0)</f>
        <v>0</v>
      </c>
      <c r="AV92" s="109">
        <f>IF(MOD(COLUMNS($O$87:AV$87)-1,$M92)=0,1,0)</f>
        <v>0</v>
      </c>
      <c r="AW92" s="109">
        <f>IF(MOD(COLUMNS($O$87:AW$87)-1,$M92)=0,1,0)</f>
        <v>0</v>
      </c>
      <c r="AX92" s="109">
        <f>IF(MOD(COLUMNS($O$87:AX$87)-1,$M92)=0,1,0)</f>
        <v>0</v>
      </c>
      <c r="AY92" s="109">
        <f>IF(MOD(COLUMNS($O$87:AY$87)-1,$M92)=0,1,0)</f>
        <v>0</v>
      </c>
      <c r="AZ92" s="109">
        <f>IF(MOD(COLUMNS($O$87:AZ$87)-1,$M92)=0,1,0)</f>
        <v>0</v>
      </c>
      <c r="BA92" s="109">
        <f>IF(MOD(COLUMNS($O$87:BA$87)-1,$M92)=0,1,0)</f>
        <v>0</v>
      </c>
      <c r="BB92" s="109">
        <f>IF(MOD(COLUMNS($O$87:BB$87)-1,$M92)=0,1,0)</f>
        <v>0</v>
      </c>
      <c r="BC92" s="109">
        <f>IF(MOD(COLUMNS($O$87:BC$87)-1,$M92)=0,1,0)</f>
        <v>1</v>
      </c>
    </row>
    <row r="93" spans="2:55" hidden="1" outlineLevel="1" x14ac:dyDescent="0.2">
      <c r="B93" s="20" t="s">
        <v>143</v>
      </c>
      <c r="C93" s="17" t="s">
        <v>19</v>
      </c>
      <c r="D93" s="17">
        <v>23031.021380075941</v>
      </c>
      <c r="E93" s="167" t="s">
        <v>71</v>
      </c>
      <c r="F93" s="486" t="s">
        <v>78</v>
      </c>
      <c r="G93" s="487"/>
      <c r="H93" s="487"/>
      <c r="I93" s="487"/>
      <c r="J93" s="488"/>
      <c r="L93" s="99">
        <v>8</v>
      </c>
      <c r="M93" s="99">
        <v>10</v>
      </c>
      <c r="N93" s="99">
        <f t="shared" si="19"/>
        <v>4</v>
      </c>
      <c r="O93" s="109">
        <v>0</v>
      </c>
      <c r="P93" s="109">
        <v>0</v>
      </c>
      <c r="Q93" s="109">
        <v>0</v>
      </c>
      <c r="R93" s="109">
        <v>0</v>
      </c>
      <c r="S93" s="109">
        <v>0</v>
      </c>
      <c r="T93" s="109">
        <v>0</v>
      </c>
      <c r="U93" s="109">
        <v>0</v>
      </c>
      <c r="V93" s="109">
        <v>0</v>
      </c>
      <c r="W93" s="109">
        <f>IF(MOD(COLUMNS($W$87:W$87)-1,$M93)=0,1,0)</f>
        <v>1</v>
      </c>
      <c r="X93" s="109">
        <f>IF(MOD(COLUMNS($W$87:X$87)-1,$M93)=0,1,0)</f>
        <v>0</v>
      </c>
      <c r="Y93" s="109">
        <f>IF(MOD(COLUMNS($W$87:Y$87)-1,$M93)=0,1,0)</f>
        <v>0</v>
      </c>
      <c r="Z93" s="109">
        <f>IF(MOD(COLUMNS($W$87:Z$87)-1,$M93)=0,1,0)</f>
        <v>0</v>
      </c>
      <c r="AA93" s="109">
        <f>IF(MOD(COLUMNS($W$87:AA$87)-1,$M93)=0,1,0)</f>
        <v>0</v>
      </c>
      <c r="AB93" s="109">
        <f>IF(MOD(COLUMNS($W$87:AB$87)-1,$M93)=0,1,0)</f>
        <v>0</v>
      </c>
      <c r="AC93" s="109">
        <f>IF(MOD(COLUMNS($W$87:AC$87)-1,$M93)=0,1,0)</f>
        <v>0</v>
      </c>
      <c r="AD93" s="109">
        <f>IF(MOD(COLUMNS($W$87:AD$87)-1,$M93)=0,1,0)</f>
        <v>0</v>
      </c>
      <c r="AE93" s="109">
        <f>IF(MOD(COLUMNS($W$87:AE$87)-1,$M93)=0,1,0)</f>
        <v>0</v>
      </c>
      <c r="AF93" s="109">
        <f>IF(MOD(COLUMNS($W$87:AF$87)-1,$M93)=0,1,0)</f>
        <v>0</v>
      </c>
      <c r="AG93" s="109">
        <f>IF(MOD(COLUMNS($W$87:AG$87)-1,$M93)=0,1,0)</f>
        <v>1</v>
      </c>
      <c r="AH93" s="109">
        <f>IF(MOD(COLUMNS($W$87:AH$87)-1,$M93)=0,1,0)</f>
        <v>0</v>
      </c>
      <c r="AI93" s="109">
        <f>IF(MOD(COLUMNS($W$87:AI$87)-1,$M93)=0,1,0)</f>
        <v>0</v>
      </c>
      <c r="AJ93" s="109">
        <f>IF(MOD(COLUMNS($W$87:AJ$87)-1,$M93)=0,1,0)</f>
        <v>0</v>
      </c>
      <c r="AK93" s="109">
        <f>IF(MOD(COLUMNS($W$87:AK$87)-1,$M93)=0,1,0)</f>
        <v>0</v>
      </c>
      <c r="AL93" s="109">
        <f>IF(MOD(COLUMNS($W$87:AL$87)-1,$M93)=0,1,0)</f>
        <v>0</v>
      </c>
      <c r="AM93" s="109">
        <f>IF(MOD(COLUMNS($W$87:AM$87)-1,$M93)=0,1,0)</f>
        <v>0</v>
      </c>
      <c r="AN93" s="109">
        <f>IF(MOD(COLUMNS($W$87:AN$87)-1,$M93)=0,1,0)</f>
        <v>0</v>
      </c>
      <c r="AO93" s="109">
        <f>IF(MOD(COLUMNS($W$87:AO$87)-1,$M93)=0,1,0)</f>
        <v>0</v>
      </c>
      <c r="AP93" s="109">
        <f>IF(MOD(COLUMNS($W$87:AP$87)-1,$M93)=0,1,0)</f>
        <v>0</v>
      </c>
      <c r="AQ93" s="109">
        <f>IF(MOD(COLUMNS($W$87:AQ$87)-1,$M93)=0,1,0)</f>
        <v>1</v>
      </c>
      <c r="AR93" s="109">
        <f>IF(MOD(COLUMNS($W$87:AR$87)-1,$M93)=0,1,0)</f>
        <v>0</v>
      </c>
      <c r="AS93" s="109">
        <f>IF(MOD(COLUMNS($W$87:AS$87)-1,$M93)=0,1,0)</f>
        <v>0</v>
      </c>
      <c r="AT93" s="109">
        <f>IF(MOD(COLUMNS($W$87:AT$87)-1,$M93)=0,1,0)</f>
        <v>0</v>
      </c>
      <c r="AU93" s="109">
        <f>IF(MOD(COLUMNS($W$87:AU$87)-1,$M93)=0,1,0)</f>
        <v>0</v>
      </c>
      <c r="AV93" s="109">
        <f>IF(MOD(COLUMNS($W$87:AV$87)-1,$M93)=0,1,0)</f>
        <v>0</v>
      </c>
      <c r="AW93" s="109">
        <f>IF(MOD(COLUMNS($W$87:AW$87)-1,$M93)=0,1,0)</f>
        <v>0</v>
      </c>
      <c r="AX93" s="109">
        <f>IF(MOD(COLUMNS($W$87:AX$87)-1,$M93)=0,1,0)</f>
        <v>0</v>
      </c>
      <c r="AY93" s="109">
        <f>IF(MOD(COLUMNS($W$87:AY$87)-1,$M93)=0,1,0)</f>
        <v>0</v>
      </c>
      <c r="AZ93" s="109">
        <f>IF(MOD(COLUMNS($W$87:AZ$87)-1,$M93)=0,1,0)</f>
        <v>0</v>
      </c>
      <c r="BA93" s="109">
        <f>IF(MOD(COLUMNS($W$87:BA$87)-1,$M93)=0,1,0)</f>
        <v>1</v>
      </c>
      <c r="BB93" s="109">
        <f>IF(MOD(COLUMNS($W$87:BB$87)-1,$M93)=0,1,0)</f>
        <v>0</v>
      </c>
      <c r="BC93" s="109">
        <f>IF(MOD(COLUMNS($W$87:BC$87)-1,$M93)=0,1,0)</f>
        <v>0</v>
      </c>
    </row>
    <row r="94" spans="2:55" hidden="1" outlineLevel="1" x14ac:dyDescent="0.2">
      <c r="B94" s="21" t="s">
        <v>144</v>
      </c>
      <c r="C94" s="16" t="s">
        <v>19</v>
      </c>
      <c r="D94" s="16">
        <v>12706.770416593621</v>
      </c>
      <c r="E94" s="166" t="s">
        <v>71</v>
      </c>
      <c r="F94" s="489" t="s">
        <v>78</v>
      </c>
      <c r="G94" s="490"/>
      <c r="H94" s="490"/>
      <c r="I94" s="490"/>
      <c r="J94" s="491"/>
      <c r="L94" s="99">
        <v>0</v>
      </c>
      <c r="M94" s="99">
        <v>100</v>
      </c>
      <c r="N94" s="99">
        <f t="shared" si="19"/>
        <v>1</v>
      </c>
      <c r="O94" s="109">
        <f>IF(MOD(COLUMNS($O$87:O$87)-1,$M94)=0,1,0)</f>
        <v>1</v>
      </c>
      <c r="P94" s="109">
        <f>IF(MOD(COLUMNS($O$87:P$87)-1,$M94)=0,1,0)</f>
        <v>0</v>
      </c>
      <c r="Q94" s="109">
        <f>IF(MOD(COLUMNS($O$87:Q$87)-1,$M94)=0,1,0)</f>
        <v>0</v>
      </c>
      <c r="R94" s="109">
        <f>IF(MOD(COLUMNS($O$87:R$87)-1,$M94)=0,1,0)</f>
        <v>0</v>
      </c>
      <c r="S94" s="109">
        <f>IF(MOD(COLUMNS($O$87:S$87)-1,$M94)=0,1,0)</f>
        <v>0</v>
      </c>
      <c r="T94" s="109">
        <f>IF(MOD(COLUMNS($O$87:T$87)-1,$M94)=0,1,0)</f>
        <v>0</v>
      </c>
      <c r="U94" s="109">
        <f>IF(MOD(COLUMNS($O$87:U$87)-1,$M94)=0,1,0)</f>
        <v>0</v>
      </c>
      <c r="V94" s="109">
        <f>IF(MOD(COLUMNS($O$87:V$87)-1,$M94)=0,1,0)</f>
        <v>0</v>
      </c>
      <c r="W94" s="109">
        <f>IF(MOD(COLUMNS($O$87:W$87)-1,$M94)=0,1,0)</f>
        <v>0</v>
      </c>
      <c r="X94" s="109">
        <f>IF(MOD(COLUMNS($O$87:X$87)-1,$M94)=0,1,0)</f>
        <v>0</v>
      </c>
      <c r="Y94" s="109">
        <f>IF(MOD(COLUMNS($O$87:Y$87)-1,$M94)=0,1,0)</f>
        <v>0</v>
      </c>
      <c r="Z94" s="109">
        <f>IF(MOD(COLUMNS($O$87:Z$87)-1,$M94)=0,1,0)</f>
        <v>0</v>
      </c>
      <c r="AA94" s="109">
        <f>IF(MOD(COLUMNS($O$87:AA$87)-1,$M94)=0,1,0)</f>
        <v>0</v>
      </c>
      <c r="AB94" s="109">
        <f>IF(MOD(COLUMNS($O$87:AB$87)-1,$M94)=0,1,0)</f>
        <v>0</v>
      </c>
      <c r="AC94" s="109">
        <f>IF(MOD(COLUMNS($O$87:AC$87)-1,$M94)=0,1,0)</f>
        <v>0</v>
      </c>
      <c r="AD94" s="109">
        <f>IF(MOD(COLUMNS($O$87:AD$87)-1,$M94)=0,1,0)</f>
        <v>0</v>
      </c>
      <c r="AE94" s="109">
        <f>IF(MOD(COLUMNS($O$87:AE$87)-1,$M94)=0,1,0)</f>
        <v>0</v>
      </c>
      <c r="AF94" s="109">
        <f>IF(MOD(COLUMNS($O$87:AF$87)-1,$M94)=0,1,0)</f>
        <v>0</v>
      </c>
      <c r="AG94" s="109">
        <f>IF(MOD(COLUMNS($O$87:AG$87)-1,$M94)=0,1,0)</f>
        <v>0</v>
      </c>
      <c r="AH94" s="109">
        <f>IF(MOD(COLUMNS($O$87:AH$87)-1,$M94)=0,1,0)</f>
        <v>0</v>
      </c>
      <c r="AI94" s="109">
        <f>IF(MOD(COLUMNS($O$87:AI$87)-1,$M94)=0,1,0)</f>
        <v>0</v>
      </c>
      <c r="AJ94" s="109">
        <f>IF(MOD(COLUMNS($O$87:AJ$87)-1,$M94)=0,1,0)</f>
        <v>0</v>
      </c>
      <c r="AK94" s="109">
        <f>IF(MOD(COLUMNS($O$87:AK$87)-1,$M94)=0,1,0)</f>
        <v>0</v>
      </c>
      <c r="AL94" s="109">
        <f>IF(MOD(COLUMNS($O$87:AL$87)-1,$M94)=0,1,0)</f>
        <v>0</v>
      </c>
      <c r="AM94" s="109">
        <f>IF(MOD(COLUMNS($O$87:AM$87)-1,$M94)=0,1,0)</f>
        <v>0</v>
      </c>
      <c r="AN94" s="109">
        <f>IF(MOD(COLUMNS($O$87:AN$87)-1,$M94)=0,1,0)</f>
        <v>0</v>
      </c>
      <c r="AO94" s="109">
        <f>IF(MOD(COLUMNS($O$87:AO$87)-1,$M94)=0,1,0)</f>
        <v>0</v>
      </c>
      <c r="AP94" s="109">
        <f>IF(MOD(COLUMNS($O$87:AP$87)-1,$M94)=0,1,0)</f>
        <v>0</v>
      </c>
      <c r="AQ94" s="109">
        <f>IF(MOD(COLUMNS($O$87:AQ$87)-1,$M94)=0,1,0)</f>
        <v>0</v>
      </c>
      <c r="AR94" s="109">
        <f>IF(MOD(COLUMNS($O$87:AR$87)-1,$M94)=0,1,0)</f>
        <v>0</v>
      </c>
      <c r="AS94" s="109">
        <f>IF(MOD(COLUMNS($O$87:AS$87)-1,$M94)=0,1,0)</f>
        <v>0</v>
      </c>
      <c r="AT94" s="109">
        <f>IF(MOD(COLUMNS($O$87:AT$87)-1,$M94)=0,1,0)</f>
        <v>0</v>
      </c>
      <c r="AU94" s="109">
        <f>IF(MOD(COLUMNS($O$87:AU$87)-1,$M94)=0,1,0)</f>
        <v>0</v>
      </c>
      <c r="AV94" s="109">
        <f>IF(MOD(COLUMNS($O$87:AV$87)-1,$M94)=0,1,0)</f>
        <v>0</v>
      </c>
      <c r="AW94" s="109">
        <f>IF(MOD(COLUMNS($O$87:AW$87)-1,$M94)=0,1,0)</f>
        <v>0</v>
      </c>
      <c r="AX94" s="109">
        <f>IF(MOD(COLUMNS($O$87:AX$87)-1,$M94)=0,1,0)</f>
        <v>0</v>
      </c>
      <c r="AY94" s="109">
        <f>IF(MOD(COLUMNS($O$87:AY$87)-1,$M94)=0,1,0)</f>
        <v>0</v>
      </c>
      <c r="AZ94" s="109">
        <f>IF(MOD(COLUMNS($O$87:AZ$87)-1,$M94)=0,1,0)</f>
        <v>0</v>
      </c>
      <c r="BA94" s="109">
        <f>IF(MOD(COLUMNS($O$87:BA$87)-1,$M94)=0,1,0)</f>
        <v>0</v>
      </c>
      <c r="BB94" s="109">
        <f>IF(MOD(COLUMNS($O$87:BB$87)-1,$M94)=0,1,0)</f>
        <v>0</v>
      </c>
      <c r="BC94" s="109">
        <f>IF(MOD(COLUMNS($O$87:BC$87)-1,$M94)=0,1,0)</f>
        <v>0</v>
      </c>
    </row>
    <row r="95" spans="2:55" hidden="1" outlineLevel="1" x14ac:dyDescent="0.2"/>
    <row r="96" spans="2:55" ht="12.75" hidden="1" outlineLevel="1" thickBot="1" x14ac:dyDescent="0.25"/>
    <row r="97" spans="2:22" hidden="1" outlineLevel="1" x14ac:dyDescent="0.2">
      <c r="D97" s="175"/>
      <c r="E97" s="176"/>
      <c r="F97" s="176"/>
      <c r="G97" s="176"/>
      <c r="H97" s="176"/>
      <c r="I97" s="176"/>
      <c r="J97" s="176"/>
      <c r="K97" s="176"/>
      <c r="L97" s="176"/>
      <c r="M97" s="177"/>
    </row>
    <row r="98" spans="2:22" ht="15" hidden="1" outlineLevel="1" x14ac:dyDescent="0.25">
      <c r="B98" s="23" t="s">
        <v>145</v>
      </c>
      <c r="C98" s="170" t="s">
        <v>7</v>
      </c>
      <c r="D98" s="178" t="s">
        <v>29</v>
      </c>
      <c r="E98" s="24" t="s">
        <v>30</v>
      </c>
      <c r="F98" s="24" t="s">
        <v>31</v>
      </c>
      <c r="G98" s="24" t="s">
        <v>32</v>
      </c>
      <c r="H98" s="24" t="s">
        <v>33</v>
      </c>
      <c r="I98" s="24" t="s">
        <v>34</v>
      </c>
      <c r="J98" s="24" t="s">
        <v>35</v>
      </c>
      <c r="K98" s="24" t="s">
        <v>36</v>
      </c>
      <c r="L98" s="24" t="s">
        <v>37</v>
      </c>
      <c r="M98" s="179" t="s">
        <v>38</v>
      </c>
      <c r="N98" s="62" t="s">
        <v>67</v>
      </c>
      <c r="O98" s="492" t="s">
        <v>68</v>
      </c>
      <c r="P98" s="493"/>
      <c r="Q98" s="493"/>
      <c r="R98" s="493"/>
      <c r="S98" s="494"/>
    </row>
    <row r="99" spans="2:22" hidden="1" outlineLevel="1" x14ac:dyDescent="0.2">
      <c r="B99" s="19" t="s">
        <v>146</v>
      </c>
      <c r="C99" s="171" t="s">
        <v>53</v>
      </c>
      <c r="D99" s="180">
        <f t="shared" ref="D99:M99" si="20">$M$101*D$100*$U$100</f>
        <v>1062.3459335658049</v>
      </c>
      <c r="E99" s="15">
        <f t="shared" si="20"/>
        <v>1101.4213829539817</v>
      </c>
      <c r="F99" s="15">
        <f t="shared" si="20"/>
        <v>1297.8952029708225</v>
      </c>
      <c r="G99" s="15">
        <f t="shared" si="20"/>
        <v>2280.8448982511522</v>
      </c>
      <c r="H99" s="15">
        <f t="shared" si="20"/>
        <v>3193.8412429354262</v>
      </c>
      <c r="I99" s="15">
        <f t="shared" si="20"/>
        <v>3368.6879791592473</v>
      </c>
      <c r="J99" s="15">
        <f t="shared" si="20"/>
        <v>4119.5456737151108</v>
      </c>
      <c r="K99" s="15">
        <f t="shared" si="20"/>
        <v>4318.8632515812997</v>
      </c>
      <c r="L99" s="15">
        <f t="shared" si="20"/>
        <v>4476.1486261206419</v>
      </c>
      <c r="M99" s="191">
        <f t="shared" si="20"/>
        <v>4564.6308695019197</v>
      </c>
      <c r="N99" s="204"/>
      <c r="O99" s="495"/>
      <c r="P99" s="496"/>
      <c r="Q99" s="496"/>
      <c r="R99" s="496"/>
      <c r="S99" s="497"/>
    </row>
    <row r="100" spans="2:22" hidden="1" outlineLevel="1" x14ac:dyDescent="0.2">
      <c r="B100" s="88" t="s">
        <v>147</v>
      </c>
      <c r="C100" s="172" t="s">
        <v>148</v>
      </c>
      <c r="D100" s="181">
        <f t="shared" ref="D100:M100" si="21">D$101/$M$101</f>
        <v>0.23273424816533417</v>
      </c>
      <c r="E100" s="117">
        <f t="shared" si="21"/>
        <v>0.24129473213551786</v>
      </c>
      <c r="F100" s="117">
        <f t="shared" si="21"/>
        <v>0.28433738457200708</v>
      </c>
      <c r="G100" s="117">
        <f t="shared" si="21"/>
        <v>0.49967784109124075</v>
      </c>
      <c r="H100" s="117">
        <f t="shared" si="21"/>
        <v>0.69969321380940697</v>
      </c>
      <c r="I100" s="117">
        <f t="shared" si="21"/>
        <v>0.73799789631769919</v>
      </c>
      <c r="J100" s="117">
        <f t="shared" si="21"/>
        <v>0.90249262021150556</v>
      </c>
      <c r="K100" s="117">
        <f t="shared" si="21"/>
        <v>0.94615827107451567</v>
      </c>
      <c r="L100" s="117">
        <f t="shared" si="21"/>
        <v>0.98061568483610306</v>
      </c>
      <c r="M100" s="192">
        <f t="shared" si="21"/>
        <v>1</v>
      </c>
      <c r="N100" s="205"/>
      <c r="O100" s="486"/>
      <c r="P100" s="487"/>
      <c r="Q100" s="487"/>
      <c r="R100" s="487"/>
      <c r="S100" s="488"/>
      <c r="U100" s="98">
        <f>$U$101/$M$101</f>
        <v>1.0000000000000009</v>
      </c>
      <c r="V100" s="115" t="s">
        <v>149</v>
      </c>
    </row>
    <row r="101" spans="2:22" hidden="1" outlineLevel="1" x14ac:dyDescent="0.2">
      <c r="B101" s="88" t="s">
        <v>150</v>
      </c>
      <c r="C101" s="172" t="s">
        <v>53</v>
      </c>
      <c r="D101" s="182">
        <f>SUM(D$102:D$114)</f>
        <v>1062.345933565804</v>
      </c>
      <c r="E101" s="85">
        <f t="shared" ref="E101:K101" si="22">SUM(E$102:E$114)</f>
        <v>1101.4213829539808</v>
      </c>
      <c r="F101" s="85">
        <f t="shared" si="22"/>
        <v>1297.8952029708214</v>
      </c>
      <c r="G101" s="85">
        <f t="shared" si="22"/>
        <v>2280.8448982511504</v>
      </c>
      <c r="H101" s="85">
        <f t="shared" si="22"/>
        <v>3193.8412429354235</v>
      </c>
      <c r="I101" s="85">
        <f t="shared" si="22"/>
        <v>3368.6879791592442</v>
      </c>
      <c r="J101" s="85">
        <f t="shared" si="22"/>
        <v>4119.5456737151071</v>
      </c>
      <c r="K101" s="85">
        <f t="shared" si="22"/>
        <v>4318.863251581296</v>
      </c>
      <c r="L101" s="85">
        <f>SUM(L$102:L$114)</f>
        <v>4476.1486261206383</v>
      </c>
      <c r="M101" s="193">
        <f>SUM(M$102:M$114)</f>
        <v>4564.6308695019161</v>
      </c>
      <c r="N101" s="205"/>
      <c r="O101" s="486"/>
      <c r="P101" s="487"/>
      <c r="Q101" s="487"/>
      <c r="R101" s="487"/>
      <c r="S101" s="488"/>
      <c r="U101" s="118">
        <v>4564.6308695019197</v>
      </c>
      <c r="V101" s="115" t="s">
        <v>151</v>
      </c>
    </row>
    <row r="102" spans="2:22" hidden="1" outlineLevel="1" x14ac:dyDescent="0.2">
      <c r="B102" s="103" t="s">
        <v>152</v>
      </c>
      <c r="C102" s="172"/>
      <c r="D102" s="182"/>
      <c r="E102" s="85"/>
      <c r="F102" s="85"/>
      <c r="G102" s="85"/>
      <c r="H102" s="85"/>
      <c r="I102" s="85"/>
      <c r="J102" s="85"/>
      <c r="K102" s="85"/>
      <c r="L102" s="85"/>
      <c r="M102" s="193"/>
      <c r="N102" s="205"/>
      <c r="O102" s="507"/>
      <c r="P102" s="508"/>
      <c r="Q102" s="508"/>
      <c r="R102" s="508"/>
      <c r="S102" s="509"/>
    </row>
    <row r="103" spans="2:22" hidden="1" outlineLevel="1" x14ac:dyDescent="0.2">
      <c r="B103" s="140" t="s">
        <v>153</v>
      </c>
      <c r="C103" s="172" t="s">
        <v>53</v>
      </c>
      <c r="D103" s="182">
        <v>378.24559289311867</v>
      </c>
      <c r="E103" s="85">
        <v>383.12952537134521</v>
      </c>
      <c r="F103" s="85">
        <v>364.99023491003925</v>
      </c>
      <c r="G103" s="85">
        <v>1016.9704082535735</v>
      </c>
      <c r="H103" s="85">
        <v>949.85885987851839</v>
      </c>
      <c r="I103" s="85">
        <v>950.38042489882241</v>
      </c>
      <c r="J103" s="85">
        <v>1508.0916675086248</v>
      </c>
      <c r="K103" s="85">
        <v>1511.1217395234005</v>
      </c>
      <c r="L103" s="85">
        <v>1496.2280762971645</v>
      </c>
      <c r="M103" s="193">
        <v>1481.7510000948107</v>
      </c>
      <c r="N103" s="205" t="s">
        <v>71</v>
      </c>
      <c r="O103" s="486" t="s">
        <v>72</v>
      </c>
      <c r="P103" s="487"/>
      <c r="Q103" s="487"/>
      <c r="R103" s="487"/>
      <c r="S103" s="488"/>
    </row>
    <row r="104" spans="2:22" hidden="1" outlineLevel="1" x14ac:dyDescent="0.2">
      <c r="B104" s="140" t="s">
        <v>154</v>
      </c>
      <c r="C104" s="172" t="s">
        <v>53</v>
      </c>
      <c r="D104" s="182">
        <v>111.55660468034301</v>
      </c>
      <c r="E104" s="85">
        <v>112.99703104616444</v>
      </c>
      <c r="F104" s="85">
        <v>107.6471798034941</v>
      </c>
      <c r="G104" s="85">
        <v>106.68511883865861</v>
      </c>
      <c r="H104" s="85">
        <v>99.644792536407067</v>
      </c>
      <c r="I104" s="85">
        <v>99.699507231860963</v>
      </c>
      <c r="J104" s="85">
        <v>98.826305218639149</v>
      </c>
      <c r="K104" s="85">
        <v>99.024867964006873</v>
      </c>
      <c r="L104" s="85">
        <v>98.048875761721717</v>
      </c>
      <c r="M104" s="193">
        <v>97.100182799435885</v>
      </c>
      <c r="N104" s="205" t="s">
        <v>71</v>
      </c>
      <c r="O104" s="486" t="s">
        <v>78</v>
      </c>
      <c r="P104" s="487"/>
      <c r="Q104" s="487"/>
      <c r="R104" s="487"/>
      <c r="S104" s="488"/>
    </row>
    <row r="105" spans="2:22" hidden="1" outlineLevel="1" x14ac:dyDescent="0.2">
      <c r="B105" s="103" t="s">
        <v>155</v>
      </c>
      <c r="C105" s="172" t="s">
        <v>53</v>
      </c>
      <c r="D105" s="182">
        <v>0</v>
      </c>
      <c r="E105" s="85">
        <v>0</v>
      </c>
      <c r="F105" s="85">
        <v>0</v>
      </c>
      <c r="G105" s="85">
        <v>0</v>
      </c>
      <c r="H105" s="85">
        <v>853.89807786683775</v>
      </c>
      <c r="I105" s="85">
        <v>939.94548906011744</v>
      </c>
      <c r="J105" s="85">
        <v>1024.9781750412262</v>
      </c>
      <c r="K105" s="85">
        <v>1129.4126007926545</v>
      </c>
      <c r="L105" s="85">
        <v>1230.3416731493228</v>
      </c>
      <c r="M105" s="193">
        <v>1340.4651548422053</v>
      </c>
      <c r="N105" s="205" t="s">
        <v>71</v>
      </c>
      <c r="O105" s="486" t="s">
        <v>78</v>
      </c>
      <c r="P105" s="487"/>
      <c r="Q105" s="487"/>
      <c r="R105" s="487"/>
      <c r="S105" s="488"/>
    </row>
    <row r="106" spans="2:22" hidden="1" outlineLevel="1" x14ac:dyDescent="0.2">
      <c r="B106" s="103" t="s">
        <v>156</v>
      </c>
      <c r="C106" s="172"/>
      <c r="D106" s="182"/>
      <c r="E106" s="85"/>
      <c r="F106" s="85"/>
      <c r="G106" s="85"/>
      <c r="H106" s="85"/>
      <c r="I106" s="85"/>
      <c r="J106" s="85"/>
      <c r="K106" s="85"/>
      <c r="L106" s="85"/>
      <c r="M106" s="193"/>
      <c r="N106" s="205"/>
      <c r="O106" s="486"/>
      <c r="P106" s="487"/>
      <c r="Q106" s="487"/>
      <c r="R106" s="487"/>
      <c r="S106" s="488"/>
    </row>
    <row r="107" spans="2:22" hidden="1" outlineLevel="1" x14ac:dyDescent="0.2">
      <c r="B107" s="140" t="s">
        <v>153</v>
      </c>
      <c r="C107" s="172" t="s">
        <v>53</v>
      </c>
      <c r="D107" s="182">
        <v>45.084904704432589</v>
      </c>
      <c r="E107" s="85">
        <v>45.935673690175442</v>
      </c>
      <c r="F107" s="85">
        <v>37.107150500067846</v>
      </c>
      <c r="G107" s="85">
        <v>36.775517650256468</v>
      </c>
      <c r="H107" s="85">
        <v>34.348640809227007</v>
      </c>
      <c r="I107" s="85">
        <v>34.367501558226458</v>
      </c>
      <c r="J107" s="85">
        <v>34.066499352866948</v>
      </c>
      <c r="K107" s="85">
        <v>34.13494608495521</v>
      </c>
      <c r="L107" s="85">
        <v>33.798510986486313</v>
      </c>
      <c r="M107" s="193">
        <v>33.471486232153147</v>
      </c>
      <c r="N107" s="205" t="s">
        <v>71</v>
      </c>
      <c r="O107" s="486" t="s">
        <v>78</v>
      </c>
      <c r="P107" s="487"/>
      <c r="Q107" s="487"/>
      <c r="R107" s="487"/>
      <c r="S107" s="488"/>
    </row>
    <row r="108" spans="2:22" hidden="1" outlineLevel="1" x14ac:dyDescent="0.2">
      <c r="B108" s="140" t="s">
        <v>154</v>
      </c>
      <c r="C108" s="172" t="s">
        <v>53</v>
      </c>
      <c r="D108" s="182">
        <v>57.336355478165117</v>
      </c>
      <c r="E108" s="85">
        <v>58.07668634774933</v>
      </c>
      <c r="F108" s="85">
        <v>55.327042133639416</v>
      </c>
      <c r="G108" s="85">
        <v>54.832575045567552</v>
      </c>
      <c r="H108" s="85">
        <v>51.2140833148014</v>
      </c>
      <c r="I108" s="85">
        <v>51.242204834252554</v>
      </c>
      <c r="J108" s="85">
        <v>50.793408268797769</v>
      </c>
      <c r="K108" s="85">
        <v>50.895462864182299</v>
      </c>
      <c r="L108" s="85">
        <v>50.393835587030161</v>
      </c>
      <c r="M108" s="193">
        <v>49.906239204179336</v>
      </c>
      <c r="N108" s="205" t="s">
        <v>71</v>
      </c>
      <c r="O108" s="486" t="s">
        <v>78</v>
      </c>
      <c r="P108" s="487"/>
      <c r="Q108" s="487"/>
      <c r="R108" s="487"/>
      <c r="S108" s="488"/>
    </row>
    <row r="109" spans="2:22" hidden="1" outlineLevel="1" x14ac:dyDescent="0.2">
      <c r="B109" s="103" t="s">
        <v>157</v>
      </c>
      <c r="C109" s="172"/>
      <c r="D109" s="182"/>
      <c r="E109" s="85"/>
      <c r="F109" s="85"/>
      <c r="G109" s="85"/>
      <c r="H109" s="85"/>
      <c r="I109" s="85"/>
      <c r="J109" s="85"/>
      <c r="K109" s="85"/>
      <c r="L109" s="85"/>
      <c r="M109" s="193"/>
      <c r="N109" s="205"/>
      <c r="O109" s="486"/>
      <c r="P109" s="487"/>
      <c r="Q109" s="487"/>
      <c r="R109" s="487"/>
      <c r="S109" s="488"/>
    </row>
    <row r="110" spans="2:22" hidden="1" outlineLevel="1" x14ac:dyDescent="0.2">
      <c r="B110" s="140" t="s">
        <v>153</v>
      </c>
      <c r="C110" s="172" t="s">
        <v>53</v>
      </c>
      <c r="D110" s="182">
        <v>82.478855076932547</v>
      </c>
      <c r="E110" s="85">
        <v>93.483125404567559</v>
      </c>
      <c r="F110" s="85">
        <v>105.1795783139854</v>
      </c>
      <c r="G110" s="85">
        <v>293.18964416342396</v>
      </c>
      <c r="H110" s="85">
        <v>273.84157776183736</v>
      </c>
      <c r="I110" s="85">
        <v>273.99194345730888</v>
      </c>
      <c r="J110" s="85">
        <v>271.59222932354612</v>
      </c>
      <c r="K110" s="85">
        <v>272.13791499453941</v>
      </c>
      <c r="L110" s="85">
        <v>269.45571517502185</v>
      </c>
      <c r="M110" s="193">
        <v>266.84853851288989</v>
      </c>
      <c r="N110" s="205" t="s">
        <v>71</v>
      </c>
      <c r="O110" s="486" t="s">
        <v>78</v>
      </c>
      <c r="P110" s="487"/>
      <c r="Q110" s="487"/>
      <c r="R110" s="487"/>
      <c r="S110" s="488"/>
    </row>
    <row r="111" spans="2:22" hidden="1" outlineLevel="1" x14ac:dyDescent="0.2">
      <c r="B111" s="140" t="s">
        <v>154</v>
      </c>
      <c r="C111" s="172" t="s">
        <v>53</v>
      </c>
      <c r="D111" s="182">
        <v>218.12743931910643</v>
      </c>
      <c r="E111" s="85">
        <v>220.94391545339417</v>
      </c>
      <c r="F111" s="85">
        <v>210.4833124649326</v>
      </c>
      <c r="G111" s="85">
        <v>208.60218767335485</v>
      </c>
      <c r="H111" s="85">
        <v>194.83618652370097</v>
      </c>
      <c r="I111" s="85">
        <v>194.94317056509126</v>
      </c>
      <c r="J111" s="85">
        <v>193.23579232694806</v>
      </c>
      <c r="K111" s="85">
        <v>193.62404350504139</v>
      </c>
      <c r="L111" s="85">
        <v>191.71567886370167</v>
      </c>
      <c r="M111" s="193">
        <v>189.86069262459529</v>
      </c>
      <c r="N111" s="205" t="s">
        <v>71</v>
      </c>
      <c r="O111" s="486" t="s">
        <v>78</v>
      </c>
      <c r="P111" s="487"/>
      <c r="Q111" s="487"/>
      <c r="R111" s="487"/>
      <c r="S111" s="488"/>
    </row>
    <row r="112" spans="2:22" hidden="1" outlineLevel="1" x14ac:dyDescent="0.2">
      <c r="B112" s="103" t="s">
        <v>158</v>
      </c>
      <c r="C112" s="172" t="s">
        <v>53</v>
      </c>
      <c r="D112" s="182">
        <v>92.859967024419603</v>
      </c>
      <c r="E112" s="85">
        <v>94.058981150159227</v>
      </c>
      <c r="F112" s="85">
        <v>89.605753020785571</v>
      </c>
      <c r="G112" s="85">
        <v>88.804931323799622</v>
      </c>
      <c r="H112" s="85">
        <v>82.944547977232702</v>
      </c>
      <c r="I112" s="85">
        <v>82.990092611995991</v>
      </c>
      <c r="J112" s="85">
        <v>82.263237304900755</v>
      </c>
      <c r="K112" s="85">
        <v>82.428521377860463</v>
      </c>
      <c r="L112" s="85">
        <v>81.616103287690152</v>
      </c>
      <c r="M112" s="193">
        <v>80.826409145899149</v>
      </c>
      <c r="N112" s="205" t="s">
        <v>71</v>
      </c>
      <c r="O112" s="486" t="s">
        <v>78</v>
      </c>
      <c r="P112" s="487"/>
      <c r="Q112" s="487"/>
      <c r="R112" s="487"/>
      <c r="S112" s="488"/>
    </row>
    <row r="113" spans="2:22" hidden="1" outlineLevel="1" x14ac:dyDescent="0.2">
      <c r="B113" s="103" t="s">
        <v>159</v>
      </c>
      <c r="C113" s="172" t="s">
        <v>53</v>
      </c>
      <c r="D113" s="182">
        <v>0</v>
      </c>
      <c r="E113" s="85">
        <v>0</v>
      </c>
      <c r="F113" s="85">
        <v>240.95610326687654</v>
      </c>
      <c r="G113" s="85">
        <v>318.23487142225196</v>
      </c>
      <c r="H113" s="85">
        <v>445.61476891445938</v>
      </c>
      <c r="I113" s="85">
        <v>520.56337195935077</v>
      </c>
      <c r="J113" s="85">
        <v>589.58506822215941</v>
      </c>
      <c r="K113" s="85">
        <v>664.49847406303786</v>
      </c>
      <c r="L113" s="85">
        <v>730.95128880980178</v>
      </c>
      <c r="M113" s="193">
        <v>723.87881257710296</v>
      </c>
      <c r="N113" s="205" t="s">
        <v>71</v>
      </c>
      <c r="O113" s="486" t="s">
        <v>78</v>
      </c>
      <c r="P113" s="487"/>
      <c r="Q113" s="487"/>
      <c r="R113" s="487"/>
      <c r="S113" s="488"/>
    </row>
    <row r="114" spans="2:22" hidden="1" outlineLevel="1" x14ac:dyDescent="0.2">
      <c r="B114" s="138" t="s">
        <v>160</v>
      </c>
      <c r="C114" s="173" t="s">
        <v>53</v>
      </c>
      <c r="D114" s="183">
        <v>76.656214389285978</v>
      </c>
      <c r="E114" s="91">
        <v>92.796444490425557</v>
      </c>
      <c r="F114" s="91">
        <v>86.598848557000835</v>
      </c>
      <c r="G114" s="91">
        <v>156.74964388026376</v>
      </c>
      <c r="H114" s="91">
        <v>207.6397073524013</v>
      </c>
      <c r="I114" s="91">
        <v>220.56427298221752</v>
      </c>
      <c r="J114" s="91">
        <v>266.11329114739704</v>
      </c>
      <c r="K114" s="91">
        <v>281.58468041161734</v>
      </c>
      <c r="L114" s="91">
        <v>293.59886820269742</v>
      </c>
      <c r="M114" s="194">
        <v>300.52235346864506</v>
      </c>
      <c r="N114" s="207" t="s">
        <v>71</v>
      </c>
      <c r="O114" s="489" t="s">
        <v>78</v>
      </c>
      <c r="P114" s="490"/>
      <c r="Q114" s="490"/>
      <c r="R114" s="490"/>
      <c r="S114" s="491"/>
    </row>
    <row r="115" spans="2:22" hidden="1" outlineLevel="1" x14ac:dyDescent="0.2">
      <c r="C115" s="8"/>
      <c r="D115" s="184"/>
      <c r="M115" s="185"/>
    </row>
    <row r="116" spans="2:22" hidden="1" outlineLevel="1" x14ac:dyDescent="0.2">
      <c r="D116" s="186"/>
      <c r="M116" s="185"/>
    </row>
    <row r="117" spans="2:22" ht="15" hidden="1" outlineLevel="1" x14ac:dyDescent="0.25">
      <c r="B117" s="23" t="s">
        <v>161</v>
      </c>
      <c r="C117" s="170" t="s">
        <v>7</v>
      </c>
      <c r="D117" s="178" t="s">
        <v>29</v>
      </c>
      <c r="E117" s="24" t="s">
        <v>30</v>
      </c>
      <c r="F117" s="24" t="s">
        <v>31</v>
      </c>
      <c r="G117" s="24" t="s">
        <v>32</v>
      </c>
      <c r="H117" s="24" t="s">
        <v>33</v>
      </c>
      <c r="I117" s="24" t="s">
        <v>34</v>
      </c>
      <c r="J117" s="24" t="s">
        <v>35</v>
      </c>
      <c r="K117" s="24" t="s">
        <v>36</v>
      </c>
      <c r="L117" s="24" t="s">
        <v>37</v>
      </c>
      <c r="M117" s="179" t="s">
        <v>38</v>
      </c>
      <c r="N117" s="62" t="s">
        <v>67</v>
      </c>
      <c r="O117" s="492" t="s">
        <v>68</v>
      </c>
      <c r="P117" s="493"/>
      <c r="Q117" s="493"/>
      <c r="R117" s="493"/>
      <c r="S117" s="494"/>
      <c r="U117" s="100"/>
      <c r="V117" s="100"/>
    </row>
    <row r="118" spans="2:22" hidden="1" outlineLevel="1" x14ac:dyDescent="0.2">
      <c r="B118" s="19" t="s">
        <v>162</v>
      </c>
      <c r="C118" s="171" t="s">
        <v>53</v>
      </c>
      <c r="D118" s="180">
        <f t="shared" ref="D118:L118" si="23">$M$120*D$119*$U$119</f>
        <v>0</v>
      </c>
      <c r="E118" s="15">
        <f t="shared" si="23"/>
        <v>0</v>
      </c>
      <c r="F118" s="15">
        <f t="shared" si="23"/>
        <v>652.53779314771282</v>
      </c>
      <c r="G118" s="15">
        <f t="shared" si="23"/>
        <v>2497.2516131037319</v>
      </c>
      <c r="H118" s="15">
        <f t="shared" si="23"/>
        <v>4453.9583213685837</v>
      </c>
      <c r="I118" s="15">
        <f>$M$120*I$119*$U$119</f>
        <v>7063.2028227811461</v>
      </c>
      <c r="J118" s="15">
        <f t="shared" si="23"/>
        <v>9702.637835868316</v>
      </c>
      <c r="K118" s="15">
        <f t="shared" si="23"/>
        <v>10355.17562901603</v>
      </c>
      <c r="L118" s="15">
        <f t="shared" si="23"/>
        <v>10681.217857795315</v>
      </c>
      <c r="M118" s="191">
        <f>$M$120*M$119*$U$119</f>
        <v>11007.260086574599</v>
      </c>
      <c r="N118" s="204"/>
      <c r="O118" s="510"/>
      <c r="P118" s="511"/>
      <c r="Q118" s="511"/>
      <c r="R118" s="511"/>
      <c r="S118" s="512"/>
      <c r="U118" s="100"/>
      <c r="V118" s="100"/>
    </row>
    <row r="119" spans="2:22" hidden="1" outlineLevel="1" x14ac:dyDescent="0.2">
      <c r="B119" s="88" t="s">
        <v>147</v>
      </c>
      <c r="C119" s="172" t="s">
        <v>148</v>
      </c>
      <c r="D119" s="181">
        <f t="shared" ref="D119:M119" si="24">D$120/$M$120</f>
        <v>0</v>
      </c>
      <c r="E119" s="117">
        <f t="shared" si="24"/>
        <v>0</v>
      </c>
      <c r="F119" s="117">
        <f t="shared" si="24"/>
        <v>5.9282490648476995E-2</v>
      </c>
      <c r="G119" s="117">
        <f t="shared" si="24"/>
        <v>0.22687313586326488</v>
      </c>
      <c r="H119" s="117">
        <f t="shared" si="24"/>
        <v>0.4046382375211624</v>
      </c>
      <c r="I119" s="117">
        <f t="shared" si="24"/>
        <v>0.64168582982753675</v>
      </c>
      <c r="J119" s="117">
        <f t="shared" si="24"/>
        <v>0.88147620384681269</v>
      </c>
      <c r="K119" s="117">
        <f t="shared" si="24"/>
        <v>0.94075869449528982</v>
      </c>
      <c r="L119" s="117">
        <f t="shared" si="24"/>
        <v>0.97037934724764485</v>
      </c>
      <c r="M119" s="192">
        <f t="shared" si="24"/>
        <v>1</v>
      </c>
      <c r="N119" s="205"/>
      <c r="O119" s="507"/>
      <c r="P119" s="508"/>
      <c r="Q119" s="508"/>
      <c r="R119" s="508"/>
      <c r="S119" s="509"/>
      <c r="U119" s="98">
        <f>$U$120/$M$120</f>
        <v>1.0000000000000029</v>
      </c>
      <c r="V119" s="115" t="s">
        <v>149</v>
      </c>
    </row>
    <row r="120" spans="2:22" s="100" customFormat="1" hidden="1" outlineLevel="1" x14ac:dyDescent="0.2">
      <c r="B120" s="88" t="s">
        <v>150</v>
      </c>
      <c r="C120" s="172" t="s">
        <v>53</v>
      </c>
      <c r="D120" s="182">
        <f t="shared" ref="D120:L120" si="25">SUM(D$121:D$122)</f>
        <v>0</v>
      </c>
      <c r="E120" s="85">
        <f t="shared" si="25"/>
        <v>0</v>
      </c>
      <c r="F120" s="85">
        <f t="shared" si="25"/>
        <v>652.53779314771089</v>
      </c>
      <c r="G120" s="85">
        <f>SUM(G$121:G$122)</f>
        <v>2497.2516131037246</v>
      </c>
      <c r="H120" s="85">
        <f t="shared" si="25"/>
        <v>4453.958321368571</v>
      </c>
      <c r="I120" s="85">
        <f t="shared" si="25"/>
        <v>7063.2028227811261</v>
      </c>
      <c r="J120" s="85">
        <f t="shared" si="25"/>
        <v>9702.6378358682887</v>
      </c>
      <c r="K120" s="85">
        <f t="shared" si="25"/>
        <v>10355.175629016001</v>
      </c>
      <c r="L120" s="85">
        <f t="shared" si="25"/>
        <v>10681.217857795284</v>
      </c>
      <c r="M120" s="193">
        <f>SUM(M$121:M$122)</f>
        <v>11007.260086574568</v>
      </c>
      <c r="N120" s="205"/>
      <c r="O120" s="507"/>
      <c r="P120" s="508"/>
      <c r="Q120" s="508"/>
      <c r="R120" s="508"/>
      <c r="S120" s="509"/>
      <c r="U120" s="118">
        <v>11007.260086574601</v>
      </c>
      <c r="V120" s="115" t="s">
        <v>151</v>
      </c>
    </row>
    <row r="121" spans="2:22" s="100" customFormat="1" hidden="1" outlineLevel="1" x14ac:dyDescent="0.2">
      <c r="B121" s="103" t="s">
        <v>163</v>
      </c>
      <c r="C121" s="172" t="s">
        <v>53</v>
      </c>
      <c r="D121" s="182">
        <v>0</v>
      </c>
      <c r="E121" s="85">
        <v>0</v>
      </c>
      <c r="F121" s="85">
        <v>0</v>
      </c>
      <c r="G121" s="85">
        <v>540.09156924973604</v>
      </c>
      <c r="H121" s="85">
        <v>540.09156924973604</v>
      </c>
      <c r="I121" s="85">
        <v>540.09156924973604</v>
      </c>
      <c r="J121" s="85">
        <v>570.28208092434375</v>
      </c>
      <c r="K121" s="85">
        <v>570.28208092434375</v>
      </c>
      <c r="L121" s="85">
        <v>570.28208092434375</v>
      </c>
      <c r="M121" s="193">
        <v>570.28208092434375</v>
      </c>
      <c r="N121" s="205" t="s">
        <v>71</v>
      </c>
      <c r="O121" s="486" t="s">
        <v>72</v>
      </c>
      <c r="P121" s="487"/>
      <c r="Q121" s="487"/>
      <c r="R121" s="487"/>
      <c r="S121" s="488"/>
    </row>
    <row r="122" spans="2:22" s="100" customFormat="1" hidden="1" outlineLevel="1" x14ac:dyDescent="0.2">
      <c r="B122" s="103" t="s">
        <v>164</v>
      </c>
      <c r="C122" s="172" t="s">
        <v>53</v>
      </c>
      <c r="D122" s="182">
        <v>0</v>
      </c>
      <c r="E122" s="85">
        <v>0</v>
      </c>
      <c r="F122" s="85">
        <v>652.53779314771089</v>
      </c>
      <c r="G122" s="85">
        <v>1957.1600438539883</v>
      </c>
      <c r="H122" s="85">
        <v>3913.8667521188345</v>
      </c>
      <c r="I122" s="85">
        <v>6523.1112535313896</v>
      </c>
      <c r="J122" s="85">
        <v>9132.3557549439447</v>
      </c>
      <c r="K122" s="85">
        <v>9784.8935480916571</v>
      </c>
      <c r="L122" s="85">
        <v>10110.93577687094</v>
      </c>
      <c r="M122" s="193">
        <v>10436.978005650224</v>
      </c>
      <c r="N122" s="205" t="s">
        <v>71</v>
      </c>
      <c r="O122" s="486" t="s">
        <v>78</v>
      </c>
      <c r="P122" s="487"/>
      <c r="Q122" s="487"/>
      <c r="R122" s="487"/>
      <c r="S122" s="488"/>
    </row>
    <row r="123" spans="2:22" hidden="1" outlineLevel="1" x14ac:dyDescent="0.2">
      <c r="B123" s="20"/>
      <c r="C123" s="174"/>
      <c r="D123" s="187"/>
      <c r="E123" s="17"/>
      <c r="F123" s="17"/>
      <c r="G123" s="17"/>
      <c r="H123" s="17"/>
      <c r="I123" s="17"/>
      <c r="J123" s="17"/>
      <c r="K123" s="17"/>
      <c r="L123" s="17"/>
      <c r="M123" s="195"/>
      <c r="N123" s="205"/>
      <c r="O123" s="486"/>
      <c r="P123" s="487"/>
      <c r="Q123" s="487"/>
      <c r="R123" s="487"/>
      <c r="S123" s="488"/>
      <c r="U123" s="100"/>
      <c r="V123" s="100"/>
    </row>
    <row r="124" spans="2:22" hidden="1" outlineLevel="1" x14ac:dyDescent="0.2">
      <c r="B124" s="20" t="s">
        <v>57</v>
      </c>
      <c r="C124" s="174" t="s">
        <v>53</v>
      </c>
      <c r="D124" s="187">
        <f t="shared" ref="D124:M124" si="26">$M$126*D$125*$U$125</f>
        <v>2000</v>
      </c>
      <c r="E124" s="17">
        <f t="shared" si="26"/>
        <v>2000</v>
      </c>
      <c r="F124" s="17">
        <f t="shared" si="26"/>
        <v>2000</v>
      </c>
      <c r="G124" s="17">
        <f t="shared" si="26"/>
        <v>2000</v>
      </c>
      <c r="H124" s="17">
        <f t="shared" si="26"/>
        <v>2000</v>
      </c>
      <c r="I124" s="17">
        <f t="shared" si="26"/>
        <v>2000</v>
      </c>
      <c r="J124" s="17">
        <f t="shared" si="26"/>
        <v>2000</v>
      </c>
      <c r="K124" s="17">
        <f t="shared" si="26"/>
        <v>2000</v>
      </c>
      <c r="L124" s="17">
        <f t="shared" si="26"/>
        <v>2000</v>
      </c>
      <c r="M124" s="195">
        <f t="shared" si="26"/>
        <v>2000</v>
      </c>
      <c r="N124" s="205"/>
      <c r="O124" s="486"/>
      <c r="P124" s="487"/>
      <c r="Q124" s="487"/>
      <c r="R124" s="487"/>
      <c r="S124" s="488"/>
      <c r="U124" s="100"/>
      <c r="V124" s="100"/>
    </row>
    <row r="125" spans="2:22" hidden="1" outlineLevel="1" x14ac:dyDescent="0.2">
      <c r="B125" s="88" t="s">
        <v>147</v>
      </c>
      <c r="C125" s="172" t="s">
        <v>148</v>
      </c>
      <c r="D125" s="181">
        <f t="shared" ref="D125:M125" si="27">D$126/$M$126</f>
        <v>1</v>
      </c>
      <c r="E125" s="117">
        <f t="shared" si="27"/>
        <v>1</v>
      </c>
      <c r="F125" s="117">
        <f t="shared" si="27"/>
        <v>1</v>
      </c>
      <c r="G125" s="117">
        <f t="shared" si="27"/>
        <v>1</v>
      </c>
      <c r="H125" s="117">
        <f t="shared" si="27"/>
        <v>1</v>
      </c>
      <c r="I125" s="117">
        <f t="shared" si="27"/>
        <v>1</v>
      </c>
      <c r="J125" s="117">
        <f t="shared" si="27"/>
        <v>1</v>
      </c>
      <c r="K125" s="117">
        <f t="shared" si="27"/>
        <v>1</v>
      </c>
      <c r="L125" s="117">
        <f t="shared" si="27"/>
        <v>1</v>
      </c>
      <c r="M125" s="192">
        <f t="shared" si="27"/>
        <v>1</v>
      </c>
      <c r="N125" s="205"/>
      <c r="O125" s="486"/>
      <c r="P125" s="487"/>
      <c r="Q125" s="487"/>
      <c r="R125" s="487"/>
      <c r="S125" s="488"/>
      <c r="U125" s="98">
        <f>$U$126/$M$126</f>
        <v>1</v>
      </c>
      <c r="V125" s="115" t="s">
        <v>149</v>
      </c>
    </row>
    <row r="126" spans="2:22" hidden="1" outlineLevel="1" x14ac:dyDescent="0.2">
      <c r="B126" s="90" t="s">
        <v>150</v>
      </c>
      <c r="C126" s="173" t="s">
        <v>53</v>
      </c>
      <c r="D126" s="183">
        <v>2000</v>
      </c>
      <c r="E126" s="91">
        <v>2000</v>
      </c>
      <c r="F126" s="91">
        <v>2000</v>
      </c>
      <c r="G126" s="91">
        <v>2000</v>
      </c>
      <c r="H126" s="91">
        <v>2000</v>
      </c>
      <c r="I126" s="91">
        <v>2000</v>
      </c>
      <c r="J126" s="91">
        <v>2000</v>
      </c>
      <c r="K126" s="91">
        <v>2000</v>
      </c>
      <c r="L126" s="91">
        <v>2000</v>
      </c>
      <c r="M126" s="194">
        <v>2000</v>
      </c>
      <c r="N126" s="207" t="s">
        <v>71</v>
      </c>
      <c r="O126" s="489" t="s">
        <v>78</v>
      </c>
      <c r="P126" s="490"/>
      <c r="Q126" s="490"/>
      <c r="R126" s="490"/>
      <c r="S126" s="491"/>
      <c r="U126" s="118">
        <v>2000</v>
      </c>
      <c r="V126" s="115" t="s">
        <v>151</v>
      </c>
    </row>
    <row r="127" spans="2:22" ht="12.75" hidden="1" outlineLevel="1" thickBot="1" x14ac:dyDescent="0.25">
      <c r="D127" s="188"/>
      <c r="E127" s="189"/>
      <c r="F127" s="189"/>
      <c r="G127" s="189"/>
      <c r="H127" s="189"/>
      <c r="I127" s="189"/>
      <c r="J127" s="189"/>
      <c r="K127" s="189"/>
      <c r="L127" s="189"/>
      <c r="M127" s="190"/>
    </row>
    <row r="128" spans="2:22" hidden="1" outlineLevel="1" x14ac:dyDescent="0.2"/>
    <row r="129" spans="2:12" hidden="1" outlineLevel="1" x14ac:dyDescent="0.2"/>
    <row r="130" spans="2:12" ht="15" hidden="1" outlineLevel="1" x14ac:dyDescent="0.25">
      <c r="B130" s="23" t="s">
        <v>165</v>
      </c>
      <c r="C130" s="24" t="s">
        <v>7</v>
      </c>
      <c r="D130" s="24" t="s">
        <v>66</v>
      </c>
      <c r="E130" s="24" t="s">
        <v>67</v>
      </c>
      <c r="F130" s="492" t="s">
        <v>68</v>
      </c>
      <c r="G130" s="493"/>
      <c r="H130" s="493"/>
      <c r="I130" s="493"/>
      <c r="J130" s="494"/>
    </row>
    <row r="131" spans="2:12" hidden="1" outlineLevel="1" x14ac:dyDescent="0.2">
      <c r="B131" s="19" t="s">
        <v>166</v>
      </c>
      <c r="C131" s="10" t="s">
        <v>23</v>
      </c>
      <c r="D131" s="25">
        <v>6.8</v>
      </c>
      <c r="E131" s="165" t="s">
        <v>71</v>
      </c>
      <c r="F131" s="504" t="s">
        <v>72</v>
      </c>
      <c r="G131" s="505"/>
      <c r="H131" s="505"/>
      <c r="I131" s="505"/>
      <c r="J131" s="506"/>
    </row>
    <row r="132" spans="2:12" hidden="1" outlineLevel="1" x14ac:dyDescent="0.2">
      <c r="B132" s="22" t="s">
        <v>167</v>
      </c>
      <c r="C132" s="157" t="s">
        <v>100</v>
      </c>
      <c r="D132" s="18">
        <v>65</v>
      </c>
      <c r="E132" s="167" t="s">
        <v>71</v>
      </c>
      <c r="F132" s="513" t="s">
        <v>78</v>
      </c>
      <c r="G132" s="514"/>
      <c r="H132" s="514"/>
      <c r="I132" s="514"/>
      <c r="J132" s="515"/>
    </row>
    <row r="133" spans="2:12" hidden="1" outlineLevel="1" x14ac:dyDescent="0.2">
      <c r="B133" s="22" t="s">
        <v>168</v>
      </c>
      <c r="C133" s="157" t="s">
        <v>169</v>
      </c>
      <c r="D133" s="158">
        <f>$K$133/100</f>
        <v>0.1</v>
      </c>
      <c r="E133" s="167" t="s">
        <v>71</v>
      </c>
      <c r="F133" s="513" t="s">
        <v>78</v>
      </c>
      <c r="G133" s="514"/>
      <c r="H133" s="514"/>
      <c r="I133" s="514"/>
      <c r="J133" s="515"/>
      <c r="K133" s="208">
        <v>10</v>
      </c>
    </row>
    <row r="134" spans="2:12" hidden="1" outlineLevel="1" x14ac:dyDescent="0.2">
      <c r="B134" s="22" t="s">
        <v>170</v>
      </c>
      <c r="C134" s="157" t="s">
        <v>148</v>
      </c>
      <c r="D134" s="158">
        <v>1.5</v>
      </c>
      <c r="E134" s="168" t="s">
        <v>71</v>
      </c>
      <c r="F134" s="498" t="s">
        <v>78</v>
      </c>
      <c r="G134" s="499"/>
      <c r="H134" s="499"/>
      <c r="I134" s="499"/>
      <c r="J134" s="500"/>
    </row>
    <row r="135" spans="2:12" hidden="1" outlineLevel="1" x14ac:dyDescent="0.2">
      <c r="B135" s="21" t="s">
        <v>171</v>
      </c>
      <c r="C135" s="11" t="s">
        <v>64</v>
      </c>
      <c r="D135" s="160">
        <f>1/$D$134</f>
        <v>0.66666666666666663</v>
      </c>
      <c r="E135" s="166"/>
      <c r="F135" s="501"/>
      <c r="G135" s="502"/>
      <c r="H135" s="502"/>
      <c r="I135" s="502"/>
      <c r="J135" s="503"/>
    </row>
    <row r="136" spans="2:12" hidden="1" outlineLevel="1" x14ac:dyDescent="0.2">
      <c r="B136" s="154"/>
      <c r="D136" s="155"/>
      <c r="E136" s="155"/>
      <c r="F136" s="156"/>
      <c r="G136" s="156"/>
      <c r="H136" s="156"/>
      <c r="I136" s="156"/>
      <c r="J136" s="156"/>
    </row>
    <row r="137" spans="2:12" hidden="1" outlineLevel="1" x14ac:dyDescent="0.2">
      <c r="C137" s="108" t="s">
        <v>172</v>
      </c>
      <c r="D137" s="79" t="s">
        <v>173</v>
      </c>
      <c r="E137" s="108" t="s">
        <v>174</v>
      </c>
      <c r="F137" s="100"/>
      <c r="G137" s="100"/>
      <c r="H137" s="100"/>
      <c r="I137" s="100"/>
      <c r="J137" s="100"/>
      <c r="K137" s="100"/>
      <c r="L137" s="100"/>
    </row>
    <row r="138" spans="2:12" ht="15" hidden="1" outlineLevel="1" x14ac:dyDescent="0.25">
      <c r="B138" s="23" t="s">
        <v>175</v>
      </c>
      <c r="C138" s="93" t="s">
        <v>23</v>
      </c>
      <c r="D138" s="24" t="s">
        <v>23</v>
      </c>
      <c r="E138" s="93" t="s">
        <v>23</v>
      </c>
      <c r="F138" s="100"/>
      <c r="G138" s="119" t="s">
        <v>176</v>
      </c>
      <c r="H138" s="100"/>
      <c r="I138" s="100"/>
      <c r="J138" s="100"/>
      <c r="K138" s="100"/>
    </row>
    <row r="139" spans="2:12" hidden="1" outlineLevel="1" x14ac:dyDescent="0.2">
      <c r="B139" s="19">
        <v>1</v>
      </c>
      <c r="C139" s="94">
        <f>$D139/$D$135</f>
        <v>5.44</v>
      </c>
      <c r="D139" s="25">
        <f t="shared" ref="D139:D148" si="28">$E139/(1-$D$133)</f>
        <v>3.6266666666666665</v>
      </c>
      <c r="E139" s="94">
        <f>$G139*$D$131</f>
        <v>3.2639999999999998</v>
      </c>
      <c r="F139" s="100"/>
      <c r="G139" s="116">
        <v>0.48</v>
      </c>
      <c r="H139" s="100"/>
      <c r="I139" s="100"/>
      <c r="J139" s="100"/>
      <c r="K139" s="100"/>
    </row>
    <row r="140" spans="2:12" hidden="1" outlineLevel="1" x14ac:dyDescent="0.2">
      <c r="B140" s="20">
        <v>2</v>
      </c>
      <c r="C140" s="95">
        <f t="shared" ref="C140:C147" si="29">$D140/$D$135</f>
        <v>10.880000000000004</v>
      </c>
      <c r="D140" s="26">
        <f t="shared" si="28"/>
        <v>7.2533333333333356</v>
      </c>
      <c r="E140" s="95">
        <f t="shared" ref="E140:E147" si="30">$G140*$D$131</f>
        <v>6.5280000000000022</v>
      </c>
      <c r="F140" s="100"/>
      <c r="G140" s="116">
        <v>0.9600000000000003</v>
      </c>
      <c r="H140" s="100"/>
      <c r="I140" s="100"/>
      <c r="J140" s="100"/>
      <c r="K140" s="100"/>
    </row>
    <row r="141" spans="2:12" hidden="1" outlineLevel="1" x14ac:dyDescent="0.2">
      <c r="B141" s="20">
        <v>3</v>
      </c>
      <c r="C141" s="95">
        <f t="shared" si="29"/>
        <v>3.9666666666666668</v>
      </c>
      <c r="D141" s="26">
        <f t="shared" si="28"/>
        <v>2.6444444444444444</v>
      </c>
      <c r="E141" s="95">
        <f>$G141*$D$131</f>
        <v>2.38</v>
      </c>
      <c r="F141" s="100"/>
      <c r="G141" s="116">
        <v>0.35</v>
      </c>
      <c r="H141" s="100"/>
      <c r="I141" s="100"/>
      <c r="J141" s="100"/>
      <c r="K141" s="100"/>
    </row>
    <row r="142" spans="2:12" hidden="1" outlineLevel="1" x14ac:dyDescent="0.2">
      <c r="B142" s="20">
        <v>4</v>
      </c>
      <c r="C142" s="95">
        <f>$D142/$D$135</f>
        <v>5.3833333333333329</v>
      </c>
      <c r="D142" s="26">
        <f t="shared" si="28"/>
        <v>3.5888888888888886</v>
      </c>
      <c r="E142" s="95">
        <f t="shared" si="30"/>
        <v>3.23</v>
      </c>
      <c r="F142" s="100"/>
      <c r="G142" s="116">
        <v>0.47500000000000003</v>
      </c>
      <c r="H142" s="100"/>
      <c r="I142" s="100"/>
      <c r="J142" s="100"/>
      <c r="K142" s="100"/>
    </row>
    <row r="143" spans="2:12" hidden="1" outlineLevel="1" x14ac:dyDescent="0.2">
      <c r="B143" s="20">
        <v>5</v>
      </c>
      <c r="C143" s="95">
        <f>$D143/$D$135</f>
        <v>6.2333333333333343</v>
      </c>
      <c r="D143" s="26">
        <f t="shared" si="28"/>
        <v>4.1555555555555559</v>
      </c>
      <c r="E143" s="95">
        <f t="shared" si="30"/>
        <v>3.74</v>
      </c>
      <c r="F143" s="100"/>
      <c r="G143" s="116">
        <v>0.55000000000000004</v>
      </c>
      <c r="H143" s="100"/>
      <c r="I143" s="100"/>
      <c r="J143" s="100"/>
      <c r="K143" s="100"/>
    </row>
    <row r="144" spans="2:12" hidden="1" outlineLevel="1" x14ac:dyDescent="0.2">
      <c r="B144" s="20">
        <v>6</v>
      </c>
      <c r="C144" s="95">
        <f t="shared" si="29"/>
        <v>7.6500000000000021</v>
      </c>
      <c r="D144" s="26">
        <f t="shared" si="28"/>
        <v>5.1000000000000014</v>
      </c>
      <c r="E144" s="95">
        <f>$G144*$D$131</f>
        <v>4.5900000000000016</v>
      </c>
      <c r="F144" s="100"/>
      <c r="G144" s="116">
        <v>0.67500000000000027</v>
      </c>
      <c r="H144" s="100"/>
      <c r="I144" s="100"/>
      <c r="J144" s="100"/>
      <c r="K144" s="100"/>
    </row>
    <row r="145" spans="2:12" hidden="1" outlineLevel="1" x14ac:dyDescent="0.2">
      <c r="B145" s="20">
        <v>7</v>
      </c>
      <c r="C145" s="95">
        <f>$D145/$D$135</f>
        <v>8.783333333333335</v>
      </c>
      <c r="D145" s="26">
        <f t="shared" si="28"/>
        <v>5.8555555555555561</v>
      </c>
      <c r="E145" s="95">
        <f t="shared" si="30"/>
        <v>5.2700000000000005</v>
      </c>
      <c r="F145" s="100"/>
      <c r="G145" s="116">
        <v>0.77500000000000013</v>
      </c>
      <c r="H145" s="100"/>
      <c r="I145" s="100"/>
      <c r="J145" s="100"/>
      <c r="K145" s="100"/>
    </row>
    <row r="146" spans="2:12" hidden="1" outlineLevel="1" x14ac:dyDescent="0.2">
      <c r="B146" s="20">
        <v>8</v>
      </c>
      <c r="C146" s="95">
        <f t="shared" si="29"/>
        <v>10.766666666666666</v>
      </c>
      <c r="D146" s="26">
        <f t="shared" si="28"/>
        <v>7.1777777777777771</v>
      </c>
      <c r="E146" s="95">
        <f>$G146*$D$131</f>
        <v>6.46</v>
      </c>
      <c r="F146" s="100"/>
      <c r="G146" s="116">
        <v>0.95</v>
      </c>
      <c r="H146" s="100"/>
    </row>
    <row r="147" spans="2:12" hidden="1" outlineLevel="1" x14ac:dyDescent="0.2">
      <c r="B147" s="20">
        <v>9</v>
      </c>
      <c r="C147" s="95">
        <f t="shared" si="29"/>
        <v>11.333333333333334</v>
      </c>
      <c r="D147" s="26">
        <f t="shared" si="28"/>
        <v>7.5555555555555554</v>
      </c>
      <c r="E147" s="95">
        <f t="shared" si="30"/>
        <v>6.8</v>
      </c>
      <c r="F147" s="100"/>
      <c r="G147" s="116">
        <v>1</v>
      </c>
      <c r="H147" s="100"/>
      <c r="I147" s="100"/>
      <c r="J147" s="100"/>
      <c r="K147" s="100"/>
      <c r="L147" s="100"/>
    </row>
    <row r="148" spans="2:12" hidden="1" outlineLevel="1" x14ac:dyDescent="0.2">
      <c r="B148" s="20">
        <v>10</v>
      </c>
      <c r="C148" s="95">
        <f>$D148/$D$135</f>
        <v>11.333333333333334</v>
      </c>
      <c r="D148" s="26">
        <f t="shared" si="28"/>
        <v>7.5555555555555554</v>
      </c>
      <c r="E148" s="95">
        <f>$G148*$D$131</f>
        <v>6.8</v>
      </c>
      <c r="F148" s="100"/>
      <c r="G148" s="116">
        <v>1</v>
      </c>
      <c r="H148" s="100"/>
      <c r="I148" s="100"/>
      <c r="J148" s="100"/>
      <c r="K148" s="100"/>
      <c r="L148" s="100"/>
    </row>
    <row r="149" spans="2:12" hidden="1" outlineLevel="1" x14ac:dyDescent="0.2">
      <c r="B149" s="20">
        <v>11</v>
      </c>
      <c r="C149" s="95">
        <f>$C148</f>
        <v>11.333333333333334</v>
      </c>
      <c r="D149" s="26"/>
      <c r="E149" s="95"/>
      <c r="F149" s="100"/>
      <c r="G149" s="100"/>
      <c r="H149" s="100"/>
      <c r="I149" s="100"/>
      <c r="J149" s="100"/>
      <c r="K149" s="100"/>
      <c r="L149" s="100"/>
    </row>
    <row r="150" spans="2:12" hidden="1" outlineLevel="1" x14ac:dyDescent="0.2">
      <c r="B150" s="20">
        <v>12</v>
      </c>
      <c r="C150" s="95">
        <f>$C149</f>
        <v>11.333333333333334</v>
      </c>
      <c r="D150" s="26"/>
      <c r="E150" s="95"/>
      <c r="F150" s="100"/>
      <c r="G150" s="100"/>
      <c r="H150" s="100"/>
      <c r="I150" s="100"/>
      <c r="J150" s="100"/>
      <c r="K150" s="100"/>
      <c r="L150" s="100"/>
    </row>
    <row r="151" spans="2:12" hidden="1" outlineLevel="1" x14ac:dyDescent="0.2">
      <c r="B151" s="20">
        <v>13</v>
      </c>
      <c r="C151" s="95">
        <f>$C150</f>
        <v>11.333333333333334</v>
      </c>
      <c r="D151" s="26"/>
      <c r="E151" s="95"/>
      <c r="F151" s="100"/>
      <c r="G151" s="100"/>
      <c r="H151" s="100"/>
      <c r="I151" s="100"/>
      <c r="J151" s="100"/>
      <c r="K151" s="100"/>
      <c r="L151" s="100"/>
    </row>
    <row r="152" spans="2:12" hidden="1" outlineLevel="1" x14ac:dyDescent="0.2">
      <c r="B152" s="20">
        <v>14</v>
      </c>
      <c r="C152" s="95">
        <f>$C151</f>
        <v>11.333333333333334</v>
      </c>
      <c r="D152" s="26"/>
      <c r="E152" s="95"/>
      <c r="F152" s="100"/>
      <c r="G152" s="100"/>
      <c r="H152" s="100"/>
      <c r="I152" s="100"/>
      <c r="J152" s="100"/>
      <c r="K152" s="100"/>
      <c r="L152" s="100"/>
    </row>
    <row r="153" spans="2:12" hidden="1" outlineLevel="1" x14ac:dyDescent="0.2">
      <c r="B153" s="21" t="s">
        <v>27</v>
      </c>
      <c r="C153" s="96">
        <f>$C152</f>
        <v>11.333333333333334</v>
      </c>
      <c r="D153" s="27"/>
      <c r="E153" s="96"/>
      <c r="F153" s="100"/>
      <c r="G153" s="100"/>
      <c r="H153" s="100"/>
      <c r="I153" s="100"/>
      <c r="J153" s="100"/>
      <c r="K153" s="100"/>
      <c r="L153" s="100"/>
    </row>
    <row r="154" spans="2:12" hidden="1" outlineLevel="1" x14ac:dyDescent="0.2"/>
    <row r="155" spans="2:12" hidden="1" outlineLevel="1" x14ac:dyDescent="0.2"/>
    <row r="156" spans="2:12" hidden="1" outlineLevel="1" x14ac:dyDescent="0.2"/>
    <row r="157" spans="2:12" collapsed="1" x14ac:dyDescent="0.2"/>
  </sheetData>
  <sheetProtection algorithmName="SHA-512" hashValue="s3YmMokXCSQbqstfzjWJf/THdfpXd38m1YoKwX8cifQa2O722xK/P/1zWISTwY+N2aoqoawJgZ9WQKoJNvuRcg==" saltValue="/V0n4PDWU9T8yz5xUKyTIQ==" spinCount="100000" sheet="1" objects="1" scenarios="1" selectLockedCells="1" selectUnlockedCells="1"/>
  <mergeCells count="65">
    <mergeCell ref="F135:J135"/>
    <mergeCell ref="F134:J134"/>
    <mergeCell ref="F130:J130"/>
    <mergeCell ref="F131:J131"/>
    <mergeCell ref="O122:S122"/>
    <mergeCell ref="O123:S123"/>
    <mergeCell ref="O124:S124"/>
    <mergeCell ref="O125:S125"/>
    <mergeCell ref="O126:S126"/>
    <mergeCell ref="F133:J133"/>
    <mergeCell ref="F132:J132"/>
    <mergeCell ref="F76:J76"/>
    <mergeCell ref="F79:J79"/>
    <mergeCell ref="F81:J81"/>
    <mergeCell ref="F78:J78"/>
    <mergeCell ref="O121:S121"/>
    <mergeCell ref="F94:J94"/>
    <mergeCell ref="O117:S117"/>
    <mergeCell ref="O118:S118"/>
    <mergeCell ref="O114:S114"/>
    <mergeCell ref="O99:S99"/>
    <mergeCell ref="F87:J87"/>
    <mergeCell ref="F88:J88"/>
    <mergeCell ref="F89:J89"/>
    <mergeCell ref="F90:J90"/>
    <mergeCell ref="F91:J91"/>
    <mergeCell ref="O119:S119"/>
    <mergeCell ref="O120:S120"/>
    <mergeCell ref="O111:S111"/>
    <mergeCell ref="O100:S100"/>
    <mergeCell ref="O101:S101"/>
    <mergeCell ref="O102:S102"/>
    <mergeCell ref="O103:S103"/>
    <mergeCell ref="O104:S104"/>
    <mergeCell ref="O105:S105"/>
    <mergeCell ref="O106:S106"/>
    <mergeCell ref="O107:S107"/>
    <mergeCell ref="O108:S108"/>
    <mergeCell ref="O109:S109"/>
    <mergeCell ref="O110:S110"/>
    <mergeCell ref="O112:S112"/>
    <mergeCell ref="O113:S113"/>
    <mergeCell ref="O98:S98"/>
    <mergeCell ref="F77:J77"/>
    <mergeCell ref="F80:J80"/>
    <mergeCell ref="F82:J82"/>
    <mergeCell ref="F83:J83"/>
    <mergeCell ref="F84:J84"/>
    <mergeCell ref="F92:J92"/>
    <mergeCell ref="F93:J93"/>
    <mergeCell ref="F37:J37"/>
    <mergeCell ref="F38:J38"/>
    <mergeCell ref="F39:J39"/>
    <mergeCell ref="F42:J42"/>
    <mergeCell ref="F43:J43"/>
    <mergeCell ref="F67:J67"/>
    <mergeCell ref="F68:J68"/>
    <mergeCell ref="F44:J44"/>
    <mergeCell ref="F45:J45"/>
    <mergeCell ref="F46:J46"/>
    <mergeCell ref="F69:J69"/>
    <mergeCell ref="F70:J70"/>
    <mergeCell ref="F71:J71"/>
    <mergeCell ref="F72:J72"/>
    <mergeCell ref="F75:J75"/>
  </mergeCells>
  <phoneticPr fontId="18" type="noConversion"/>
  <conditionalFormatting sqref="O88:BC94">
    <cfRule type="cellIs" dxfId="15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>
    <tabColor theme="5" tint="0.59999389629810485"/>
  </sheetPr>
  <dimension ref="A1:BC152"/>
  <sheetViews>
    <sheetView topLeftCell="A152" workbookViewId="0"/>
  </sheetViews>
  <sheetFormatPr defaultColWidth="9.140625" defaultRowHeight="12" outlineLevelRow="2" x14ac:dyDescent="0.2"/>
  <cols>
    <col min="1" max="1" width="2.7109375" style="8" customWidth="1"/>
    <col min="2" max="2" width="32.7109375" style="8" customWidth="1"/>
    <col min="3" max="3" width="13.140625" style="9" customWidth="1"/>
    <col min="4" max="4" width="16" style="9" bestFit="1" customWidth="1"/>
    <col min="5" max="19" width="12.7109375" style="8" customWidth="1"/>
    <col min="20" max="20" width="9.140625" style="8"/>
    <col min="21" max="21" width="16.42578125" style="8" customWidth="1"/>
    <col min="22" max="16384" width="9.140625" style="8"/>
  </cols>
  <sheetData>
    <row r="1" spans="1:19" hidden="1" outlineLevel="1" x14ac:dyDescent="0.2"/>
    <row r="2" spans="1:19" s="30" customFormat="1" ht="18.75" hidden="1" outlineLevel="2" x14ac:dyDescent="0.25">
      <c r="A2" s="28" t="s">
        <v>177</v>
      </c>
      <c r="B2" s="28"/>
      <c r="C2" s="29"/>
      <c r="D2" s="29"/>
      <c r="E2" s="28"/>
      <c r="F2" s="28"/>
      <c r="G2" s="28"/>
      <c r="H2" s="28"/>
      <c r="I2" s="28"/>
      <c r="J2" s="28"/>
      <c r="K2" s="28"/>
      <c r="L2" s="28"/>
      <c r="R2" s="31"/>
      <c r="S2" s="31"/>
    </row>
    <row r="3" spans="1:19" ht="12.75" hidden="1" outlineLevel="2" thickBot="1" x14ac:dyDescent="0.25"/>
    <row r="4" spans="1:19" hidden="1" outlineLevel="2" x14ac:dyDescent="0.2">
      <c r="C4" s="67">
        <v>0</v>
      </c>
      <c r="D4" s="37">
        <v>1</v>
      </c>
      <c r="E4" s="37">
        <v>2</v>
      </c>
      <c r="F4" s="37">
        <v>3</v>
      </c>
      <c r="G4" s="37">
        <v>4</v>
      </c>
      <c r="H4" s="37">
        <v>5</v>
      </c>
      <c r="I4" s="37">
        <v>6</v>
      </c>
      <c r="J4" s="37">
        <v>7</v>
      </c>
      <c r="K4" s="37">
        <v>8</v>
      </c>
      <c r="L4" s="37">
        <v>9</v>
      </c>
      <c r="M4" s="37">
        <v>10</v>
      </c>
      <c r="N4" s="37">
        <v>11</v>
      </c>
      <c r="O4" s="37">
        <v>12</v>
      </c>
      <c r="P4" s="37">
        <v>13</v>
      </c>
      <c r="Q4" s="37">
        <v>14</v>
      </c>
      <c r="R4" s="37" t="s">
        <v>27</v>
      </c>
    </row>
    <row r="5" spans="1:19" ht="15" hidden="1" outlineLevel="2" x14ac:dyDescent="0.25">
      <c r="B5" s="57" t="s">
        <v>28</v>
      </c>
      <c r="C5" s="68" t="s">
        <v>7</v>
      </c>
      <c r="D5" s="62" t="s">
        <v>29</v>
      </c>
      <c r="E5" s="24" t="s">
        <v>30</v>
      </c>
      <c r="F5" s="24" t="s">
        <v>31</v>
      </c>
      <c r="G5" s="24" t="s">
        <v>32</v>
      </c>
      <c r="H5" s="24" t="s">
        <v>33</v>
      </c>
      <c r="I5" s="24" t="s">
        <v>34</v>
      </c>
      <c r="J5" s="24" t="s">
        <v>35</v>
      </c>
      <c r="K5" s="24" t="s">
        <v>36</v>
      </c>
      <c r="L5" s="24" t="s">
        <v>37</v>
      </c>
      <c r="M5" s="24" t="s">
        <v>38</v>
      </c>
      <c r="N5" s="24" t="s">
        <v>39</v>
      </c>
      <c r="O5" s="24" t="s">
        <v>40</v>
      </c>
      <c r="P5" s="24" t="s">
        <v>41</v>
      </c>
      <c r="Q5" s="24" t="s">
        <v>42</v>
      </c>
      <c r="R5" s="24" t="s">
        <v>43</v>
      </c>
      <c r="S5" s="9"/>
    </row>
    <row r="6" spans="1:19" s="43" customFormat="1" hidden="1" outlineLevel="2" x14ac:dyDescent="0.2">
      <c r="B6" s="58" t="s">
        <v>44</v>
      </c>
      <c r="C6" s="69" t="s">
        <v>45</v>
      </c>
      <c r="D6" s="63">
        <f>$D$39</f>
        <v>200</v>
      </c>
      <c r="E6" s="45">
        <f t="shared" ref="E6:Q6" si="0">$D$39</f>
        <v>200</v>
      </c>
      <c r="F6" s="45">
        <f t="shared" si="0"/>
        <v>200</v>
      </c>
      <c r="G6" s="45">
        <f>$D$39</f>
        <v>200</v>
      </c>
      <c r="H6" s="45">
        <f>$D$39</f>
        <v>200</v>
      </c>
      <c r="I6" s="45">
        <f t="shared" si="0"/>
        <v>200</v>
      </c>
      <c r="J6" s="45">
        <f>$D$39</f>
        <v>200</v>
      </c>
      <c r="K6" s="45">
        <f>$D$39</f>
        <v>200</v>
      </c>
      <c r="L6" s="45">
        <f>$D$39</f>
        <v>200</v>
      </c>
      <c r="M6" s="45">
        <f t="shared" si="0"/>
        <v>200</v>
      </c>
      <c r="N6" s="45">
        <f>$D$39</f>
        <v>200</v>
      </c>
      <c r="O6" s="45">
        <f>$D$39</f>
        <v>200</v>
      </c>
      <c r="P6" s="45">
        <f>$D$39</f>
        <v>200</v>
      </c>
      <c r="Q6" s="45">
        <f t="shared" si="0"/>
        <v>200</v>
      </c>
      <c r="R6" s="45">
        <f>$D$39</f>
        <v>200</v>
      </c>
    </row>
    <row r="7" spans="1:19" s="43" customFormat="1" hidden="1" outlineLevel="2" x14ac:dyDescent="0.2">
      <c r="B7" s="59" t="s">
        <v>46</v>
      </c>
      <c r="C7" s="70" t="s">
        <v>47</v>
      </c>
      <c r="D7" s="210">
        <f ca="1">OFFSET($C$49,C$4,0)*$D$38</f>
        <v>0</v>
      </c>
      <c r="E7" s="210">
        <f t="shared" ref="E7:Q7" ca="1" si="1">OFFSET($C$49,D$4,0)*$D$38</f>
        <v>0</v>
      </c>
      <c r="F7" s="210">
        <f t="shared" ca="1" si="1"/>
        <v>0</v>
      </c>
      <c r="G7" s="210">
        <f t="shared" ca="1" si="1"/>
        <v>7.2916666666666661</v>
      </c>
      <c r="H7" s="210">
        <f ca="1">OFFSET($C$49,G$4,0)*$D$38</f>
        <v>10.9375</v>
      </c>
      <c r="I7" s="210">
        <f t="shared" ca="1" si="1"/>
        <v>14.583333333333336</v>
      </c>
      <c r="J7" s="210">
        <f t="shared" ca="1" si="1"/>
        <v>21.875</v>
      </c>
      <c r="K7" s="210">
        <f ca="1">OFFSET($C$49,J$4,0)*$D$38</f>
        <v>25.520833333333339</v>
      </c>
      <c r="L7" s="210">
        <f ca="1">OFFSET($C$49,K$4,0)*$D$38</f>
        <v>29.166666666666661</v>
      </c>
      <c r="M7" s="210">
        <f t="shared" ca="1" si="1"/>
        <v>34.999999999999993</v>
      </c>
      <c r="N7" s="210">
        <f t="shared" ca="1" si="1"/>
        <v>35</v>
      </c>
      <c r="O7" s="210">
        <f ca="1">OFFSET($C$49,N$4,0)*$D$38</f>
        <v>35</v>
      </c>
      <c r="P7" s="210">
        <f t="shared" ca="1" si="1"/>
        <v>35</v>
      </c>
      <c r="Q7" s="210">
        <f t="shared" ca="1" si="1"/>
        <v>35</v>
      </c>
      <c r="R7" s="210">
        <f ca="1">OFFSET($C$49,Q$4,0)*$D$38</f>
        <v>35</v>
      </c>
    </row>
    <row r="8" spans="1:19" s="43" customFormat="1" hidden="1" outlineLevel="2" x14ac:dyDescent="0.2">
      <c r="B8" s="59" t="s">
        <v>48</v>
      </c>
      <c r="C8" s="70" t="s">
        <v>49</v>
      </c>
      <c r="D8" s="152">
        <f>$D$67</f>
        <v>10</v>
      </c>
      <c r="E8" s="153">
        <f t="shared" ref="E8:Q8" si="2">$D$67</f>
        <v>10</v>
      </c>
      <c r="F8" s="153">
        <f t="shared" si="2"/>
        <v>10</v>
      </c>
      <c r="G8" s="153">
        <f>$D$67</f>
        <v>10</v>
      </c>
      <c r="H8" s="153">
        <f>$D$67</f>
        <v>10</v>
      </c>
      <c r="I8" s="153">
        <f t="shared" si="2"/>
        <v>10</v>
      </c>
      <c r="J8" s="153">
        <f>$D$67</f>
        <v>10</v>
      </c>
      <c r="K8" s="153">
        <f t="shared" si="2"/>
        <v>10</v>
      </c>
      <c r="L8" s="153">
        <f>$D$67</f>
        <v>10</v>
      </c>
      <c r="M8" s="153">
        <f>$D$67</f>
        <v>10</v>
      </c>
      <c r="N8" s="153">
        <f t="shared" si="2"/>
        <v>10</v>
      </c>
      <c r="O8" s="153">
        <f>$D$67</f>
        <v>10</v>
      </c>
      <c r="P8" s="153">
        <f>$D$67</f>
        <v>10</v>
      </c>
      <c r="Q8" s="153">
        <f t="shared" si="2"/>
        <v>10</v>
      </c>
      <c r="R8" s="153">
        <f>$D$67</f>
        <v>10</v>
      </c>
    </row>
    <row r="9" spans="1:19" s="43" customFormat="1" hidden="1" outlineLevel="2" x14ac:dyDescent="0.2">
      <c r="B9" s="59"/>
      <c r="C9" s="70"/>
      <c r="D9" s="64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9" s="43" customFormat="1" hidden="1" outlineLevel="2" x14ac:dyDescent="0.2">
      <c r="B10" s="59" t="s">
        <v>50</v>
      </c>
      <c r="C10" s="70" t="s">
        <v>19</v>
      </c>
      <c r="D10" s="64">
        <f t="shared" ref="D10:R10" ca="1" si="3">D$7*(D$8*1000)</f>
        <v>0</v>
      </c>
      <c r="E10" s="64">
        <f t="shared" ca="1" si="3"/>
        <v>0</v>
      </c>
      <c r="F10" s="64">
        <f t="shared" ca="1" si="3"/>
        <v>0</v>
      </c>
      <c r="G10" s="64">
        <f t="shared" ca="1" si="3"/>
        <v>72916.666666666657</v>
      </c>
      <c r="H10" s="64">
        <f t="shared" ca="1" si="3"/>
        <v>109375</v>
      </c>
      <c r="I10" s="64">
        <f t="shared" ca="1" si="3"/>
        <v>145833.33333333334</v>
      </c>
      <c r="J10" s="64">
        <f t="shared" ca="1" si="3"/>
        <v>218750</v>
      </c>
      <c r="K10" s="64">
        <f t="shared" ca="1" si="3"/>
        <v>255208.3333333334</v>
      </c>
      <c r="L10" s="64">
        <f t="shared" ca="1" si="3"/>
        <v>291666.66666666663</v>
      </c>
      <c r="M10" s="64">
        <f t="shared" ca="1" si="3"/>
        <v>349999.99999999994</v>
      </c>
      <c r="N10" s="64">
        <f t="shared" ca="1" si="3"/>
        <v>350000</v>
      </c>
      <c r="O10" s="64">
        <f t="shared" ca="1" si="3"/>
        <v>350000</v>
      </c>
      <c r="P10" s="64">
        <f t="shared" ca="1" si="3"/>
        <v>350000</v>
      </c>
      <c r="Q10" s="64">
        <f t="shared" ca="1" si="3"/>
        <v>350000</v>
      </c>
      <c r="R10" s="64">
        <f t="shared" ca="1" si="3"/>
        <v>350000</v>
      </c>
    </row>
    <row r="11" spans="1:19" s="43" customFormat="1" hidden="1" outlineLevel="2" x14ac:dyDescent="0.2">
      <c r="B11" s="59"/>
      <c r="C11" s="70"/>
      <c r="D11" s="64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9" s="43" customFormat="1" hidden="1" outlineLevel="2" x14ac:dyDescent="0.2">
      <c r="B12" s="59" t="s">
        <v>51</v>
      </c>
      <c r="C12" s="70" t="s">
        <v>19</v>
      </c>
      <c r="D12" s="64">
        <f ca="1">((D$7)*$D$69)*$D$70</f>
        <v>0</v>
      </c>
      <c r="E12" s="64">
        <f t="shared" ref="E12:Q12" ca="1" si="4">((E$7)*$D$69)*$D$70</f>
        <v>0</v>
      </c>
      <c r="F12" s="64">
        <f t="shared" ca="1" si="4"/>
        <v>0</v>
      </c>
      <c r="G12" s="64">
        <f t="shared" ca="1" si="4"/>
        <v>452.08333333333331</v>
      </c>
      <c r="H12" s="64">
        <f ca="1">((H$7)*$D$69)*$D$70</f>
        <v>678.125</v>
      </c>
      <c r="I12" s="64">
        <f t="shared" ca="1" si="4"/>
        <v>904.16666666666686</v>
      </c>
      <c r="J12" s="64">
        <f ca="1">((J$7)*$D$69)*$D$70</f>
        <v>1356.25</v>
      </c>
      <c r="K12" s="64">
        <f t="shared" ca="1" si="4"/>
        <v>1582.291666666667</v>
      </c>
      <c r="L12" s="64">
        <f t="shared" ca="1" si="4"/>
        <v>1808.333333333333</v>
      </c>
      <c r="M12" s="64">
        <f t="shared" ca="1" si="4"/>
        <v>2169.9999999999995</v>
      </c>
      <c r="N12" s="64">
        <f ca="1">((N$7)*$D$69)*$D$70</f>
        <v>2170</v>
      </c>
      <c r="O12" s="64">
        <f ca="1">((O$7)*$D$69)*$D$70</f>
        <v>2170</v>
      </c>
      <c r="P12" s="64">
        <f ca="1">((P$7)*$D$69)*$D$70</f>
        <v>2170</v>
      </c>
      <c r="Q12" s="64">
        <f t="shared" ca="1" si="4"/>
        <v>2170</v>
      </c>
      <c r="R12" s="64">
        <f ca="1">((R$7)*$D$69)*$D$70</f>
        <v>2170</v>
      </c>
    </row>
    <row r="13" spans="1:19" s="43" customFormat="1" hidden="1" outlineLevel="2" x14ac:dyDescent="0.2">
      <c r="B13" s="59"/>
      <c r="C13" s="70"/>
      <c r="D13" s="64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9" s="43" customFormat="1" hidden="1" outlineLevel="2" x14ac:dyDescent="0.2">
      <c r="B14" s="59" t="s">
        <v>52</v>
      </c>
      <c r="C14" s="70" t="s">
        <v>53</v>
      </c>
      <c r="D14" s="64">
        <f>D$101</f>
        <v>504.05974172719681</v>
      </c>
      <c r="E14" s="64">
        <f t="shared" ref="E14:I14" si="5">E$101</f>
        <v>536.03729142297402</v>
      </c>
      <c r="F14" s="64">
        <f>F$101</f>
        <v>608.97832689354595</v>
      </c>
      <c r="G14" s="64">
        <f>G$101</f>
        <v>1646.9728461707402</v>
      </c>
      <c r="H14" s="64">
        <f>H$101</f>
        <v>2018.2468865256578</v>
      </c>
      <c r="I14" s="64">
        <f t="shared" si="5"/>
        <v>2278.9903966791881</v>
      </c>
      <c r="J14" s="64">
        <f>J$101</f>
        <v>2572.6206301359839</v>
      </c>
      <c r="K14" s="64">
        <f t="shared" ref="K14:O14" si="6">K$101</f>
        <v>3097.9146191406671</v>
      </c>
      <c r="L14" s="64">
        <f>L$101</f>
        <v>3431.8198757382579</v>
      </c>
      <c r="M14" s="64">
        <f t="shared" si="6"/>
        <v>3869.944065763651</v>
      </c>
      <c r="N14" s="64">
        <f>N$101</f>
        <v>4248.4077148946672</v>
      </c>
      <c r="O14" s="64">
        <f t="shared" si="6"/>
        <v>4564.6308695019197</v>
      </c>
      <c r="P14" s="64">
        <f>O$14</f>
        <v>4564.6308695019197</v>
      </c>
      <c r="Q14" s="64">
        <f>P$14</f>
        <v>4564.6308695019197</v>
      </c>
      <c r="R14" s="64">
        <f>Q$14</f>
        <v>4564.6308695019197</v>
      </c>
    </row>
    <row r="15" spans="1:19" s="43" customFormat="1" hidden="1" outlineLevel="2" x14ac:dyDescent="0.2">
      <c r="B15" s="86" t="s">
        <v>54</v>
      </c>
      <c r="C15" s="87" t="s">
        <v>53</v>
      </c>
      <c r="D15" s="64">
        <f>D$111</f>
        <v>0</v>
      </c>
      <c r="E15" s="64">
        <f t="shared" ref="E15:M15" si="7">E$111</f>
        <v>0</v>
      </c>
      <c r="F15" s="64">
        <f t="shared" si="7"/>
        <v>0</v>
      </c>
      <c r="G15" s="64">
        <f>G$111</f>
        <v>2293.1791847030413</v>
      </c>
      <c r="H15" s="64">
        <f t="shared" si="7"/>
        <v>3439.7687770545626</v>
      </c>
      <c r="I15" s="64">
        <f t="shared" si="7"/>
        <v>4586.3583694060826</v>
      </c>
      <c r="J15" s="64">
        <f>J$111</f>
        <v>6879.5375541091253</v>
      </c>
      <c r="K15" s="64">
        <f>K$111</f>
        <v>8026.127146460648</v>
      </c>
      <c r="L15" s="64">
        <f t="shared" si="7"/>
        <v>9172.7167388121652</v>
      </c>
      <c r="M15" s="64">
        <f t="shared" si="7"/>
        <v>11007.260086574601</v>
      </c>
      <c r="N15" s="64">
        <f>N$111</f>
        <v>11007.260086574601</v>
      </c>
      <c r="O15" s="64">
        <f>O$111</f>
        <v>11007.260086574601</v>
      </c>
      <c r="P15" s="64">
        <f>O$15</f>
        <v>11007.260086574601</v>
      </c>
      <c r="Q15" s="64">
        <f>P$15</f>
        <v>11007.260086574601</v>
      </c>
      <c r="R15" s="64">
        <f>Q$15</f>
        <v>11007.260086574601</v>
      </c>
    </row>
    <row r="16" spans="1:19" s="43" customFormat="1" hidden="1" outlineLevel="2" x14ac:dyDescent="0.2">
      <c r="B16" s="50"/>
      <c r="C16" s="72"/>
      <c r="D16" s="48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4"/>
    </row>
    <row r="17" spans="1:19" s="43" customFormat="1" hidden="1" outlineLevel="2" x14ac:dyDescent="0.2">
      <c r="B17" s="51"/>
      <c r="C17" s="73"/>
      <c r="D17" s="47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5"/>
    </row>
    <row r="18" spans="1:19" s="43" customFormat="1" hidden="1" outlineLevel="2" x14ac:dyDescent="0.2">
      <c r="B18" s="61" t="s">
        <v>55</v>
      </c>
      <c r="C18" s="74" t="s">
        <v>19</v>
      </c>
      <c r="D18" s="66">
        <f>D$14*$D$38</f>
        <v>5040.597417271968</v>
      </c>
      <c r="E18" s="66">
        <f>E$14*$D$38</f>
        <v>5360.3729142297398</v>
      </c>
      <c r="F18" s="66">
        <f t="shared" ref="F18:Q18" si="8">F$14*$D$38</f>
        <v>6089.78326893546</v>
      </c>
      <c r="G18" s="66">
        <f>G$14*$D$38</f>
        <v>16469.728461707404</v>
      </c>
      <c r="H18" s="66">
        <f>H$14*$D$38</f>
        <v>20182.468865256578</v>
      </c>
      <c r="I18" s="66">
        <f t="shared" si="8"/>
        <v>22789.903966791881</v>
      </c>
      <c r="J18" s="66">
        <f>J$14*$D$38</f>
        <v>25726.206301359838</v>
      </c>
      <c r="K18" s="66">
        <f t="shared" si="8"/>
        <v>30979.146191406671</v>
      </c>
      <c r="L18" s="66">
        <f>L$14*$D$38</f>
        <v>34318.198757382575</v>
      </c>
      <c r="M18" s="66">
        <f>M$14*$D$38</f>
        <v>38699.440657636507</v>
      </c>
      <c r="N18" s="66">
        <f>N$14*$D$38</f>
        <v>42484.077148946672</v>
      </c>
      <c r="O18" s="66">
        <f t="shared" si="8"/>
        <v>45646.308695019194</v>
      </c>
      <c r="P18" s="66">
        <f>P$14*$D$38</f>
        <v>45646.308695019194</v>
      </c>
      <c r="Q18" s="66">
        <f t="shared" si="8"/>
        <v>45646.308695019194</v>
      </c>
      <c r="R18" s="66">
        <f>R$14*$D$38</f>
        <v>45646.308695019194</v>
      </c>
    </row>
    <row r="19" spans="1:19" s="43" customFormat="1" hidden="1" outlineLevel="2" x14ac:dyDescent="0.2">
      <c r="B19" s="59" t="s">
        <v>56</v>
      </c>
      <c r="C19" s="70" t="s">
        <v>19</v>
      </c>
      <c r="D19" s="64">
        <f>D$15*$D$38</f>
        <v>0</v>
      </c>
      <c r="E19" s="64">
        <f t="shared" ref="E19:Q19" si="9">E$15*$D$38</f>
        <v>0</v>
      </c>
      <c r="F19" s="64">
        <f>F$15*$D$38</f>
        <v>0</v>
      </c>
      <c r="G19" s="64">
        <f>G$15*$D$38</f>
        <v>22931.791847030414</v>
      </c>
      <c r="H19" s="64">
        <f>H$15*$D$38</f>
        <v>34397.687770545628</v>
      </c>
      <c r="I19" s="64">
        <f t="shared" si="9"/>
        <v>45863.583694060828</v>
      </c>
      <c r="J19" s="64">
        <f t="shared" ref="J19:P19" si="10">J$15*$D$38</f>
        <v>68795.375541091256</v>
      </c>
      <c r="K19" s="64">
        <f t="shared" si="10"/>
        <v>80261.271464606485</v>
      </c>
      <c r="L19" s="64">
        <f t="shared" si="10"/>
        <v>91727.167388121656</v>
      </c>
      <c r="M19" s="64">
        <f>M$15*$D$38</f>
        <v>110072.600865746</v>
      </c>
      <c r="N19" s="64">
        <f t="shared" si="10"/>
        <v>110072.600865746</v>
      </c>
      <c r="O19" s="64">
        <f>O$15*$D$38</f>
        <v>110072.600865746</v>
      </c>
      <c r="P19" s="64">
        <f t="shared" si="10"/>
        <v>110072.600865746</v>
      </c>
      <c r="Q19" s="64">
        <f t="shared" si="9"/>
        <v>110072.600865746</v>
      </c>
      <c r="R19" s="64">
        <f>R$15*$D$38</f>
        <v>110072.600865746</v>
      </c>
    </row>
    <row r="20" spans="1:19" s="43" customFormat="1" hidden="1" outlineLevel="2" x14ac:dyDescent="0.2">
      <c r="B20" s="59"/>
      <c r="C20" s="70"/>
      <c r="D20" s="6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</row>
    <row r="21" spans="1:19" s="43" customFormat="1" hidden="1" outlineLevel="2" x14ac:dyDescent="0.2">
      <c r="B21" s="59" t="s">
        <v>57</v>
      </c>
      <c r="C21" s="70" t="s">
        <v>19</v>
      </c>
      <c r="D21" s="64">
        <f>$D$38*D$119</f>
        <v>20000</v>
      </c>
      <c r="E21" s="64">
        <f t="shared" ref="E21:O21" si="11">$D$38*E$119</f>
        <v>20000</v>
      </c>
      <c r="F21" s="64">
        <f t="shared" si="11"/>
        <v>20000</v>
      </c>
      <c r="G21" s="64">
        <f t="shared" si="11"/>
        <v>20000</v>
      </c>
      <c r="H21" s="64">
        <f t="shared" si="11"/>
        <v>20000</v>
      </c>
      <c r="I21" s="64">
        <f t="shared" si="11"/>
        <v>20000</v>
      </c>
      <c r="J21" s="64">
        <f t="shared" si="11"/>
        <v>20000</v>
      </c>
      <c r="K21" s="64">
        <f t="shared" si="11"/>
        <v>20000</v>
      </c>
      <c r="L21" s="64">
        <f t="shared" si="11"/>
        <v>20000</v>
      </c>
      <c r="M21" s="64">
        <f>$D$38*M$119</f>
        <v>20000</v>
      </c>
      <c r="N21" s="64">
        <f t="shared" si="11"/>
        <v>20000</v>
      </c>
      <c r="O21" s="64">
        <f t="shared" si="11"/>
        <v>20000</v>
      </c>
      <c r="P21" s="64">
        <f>O$21</f>
        <v>20000</v>
      </c>
      <c r="Q21" s="64">
        <f>P$21</f>
        <v>20000</v>
      </c>
      <c r="R21" s="64">
        <f>Q$21</f>
        <v>20000</v>
      </c>
    </row>
    <row r="22" spans="1:19" s="43" customFormat="1" hidden="1" outlineLevel="2" x14ac:dyDescent="0.2">
      <c r="B22" s="59"/>
      <c r="C22" s="70"/>
      <c r="D22" s="6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19" s="43" customFormat="1" hidden="1" outlineLevel="2" x14ac:dyDescent="0.2">
      <c r="B23" s="59" t="s">
        <v>58</v>
      </c>
      <c r="C23" s="70" t="s">
        <v>19</v>
      </c>
      <c r="D23" s="64">
        <f ca="1">D$10-D$12</f>
        <v>0</v>
      </c>
      <c r="E23" s="44">
        <f t="shared" ref="E23:J23" ca="1" si="12">E$10-E$12</f>
        <v>0</v>
      </c>
      <c r="F23" s="44">
        <f t="shared" ca="1" si="12"/>
        <v>0</v>
      </c>
      <c r="G23" s="44">
        <f t="shared" ca="1" si="12"/>
        <v>72464.583333333328</v>
      </c>
      <c r="H23" s="44">
        <f t="shared" ca="1" si="12"/>
        <v>108696.875</v>
      </c>
      <c r="I23" s="44">
        <f t="shared" ca="1" si="12"/>
        <v>144929.16666666669</v>
      </c>
      <c r="J23" s="44">
        <f t="shared" ca="1" si="12"/>
        <v>217393.75</v>
      </c>
      <c r="K23" s="44">
        <f t="shared" ref="K23:Q23" ca="1" si="13">K$10-K$12</f>
        <v>253626.04166666674</v>
      </c>
      <c r="L23" s="44">
        <f ca="1">L$10-L$12</f>
        <v>289858.33333333331</v>
      </c>
      <c r="M23" s="44">
        <f ca="1">M$10-M$12</f>
        <v>347829.99999999994</v>
      </c>
      <c r="N23" s="44">
        <f ca="1">N$10-N$12</f>
        <v>347830</v>
      </c>
      <c r="O23" s="44">
        <f ca="1">O$10-O$12</f>
        <v>347830</v>
      </c>
      <c r="P23" s="44">
        <f ca="1">P$10-P$12</f>
        <v>347830</v>
      </c>
      <c r="Q23" s="44">
        <f t="shared" ca="1" si="13"/>
        <v>347830</v>
      </c>
      <c r="R23" s="44">
        <f ca="1">R$10-R$12</f>
        <v>347830</v>
      </c>
    </row>
    <row r="24" spans="1:19" s="43" customFormat="1" hidden="1" outlineLevel="2" x14ac:dyDescent="0.2">
      <c r="B24" s="59"/>
      <c r="C24" s="70"/>
      <c r="D24" s="6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9" s="43" customFormat="1" hidden="1" outlineLevel="2" x14ac:dyDescent="0.2">
      <c r="B25" s="59" t="s">
        <v>59</v>
      </c>
      <c r="C25" s="70" t="s">
        <v>47</v>
      </c>
      <c r="D25" s="64">
        <f ca="1">D$7</f>
        <v>0</v>
      </c>
      <c r="E25" s="64">
        <f t="shared" ref="E25:O25" ca="1" si="14">E$7</f>
        <v>0</v>
      </c>
      <c r="F25" s="64">
        <f t="shared" ca="1" si="14"/>
        <v>0</v>
      </c>
      <c r="G25" s="64">
        <f t="shared" ca="1" si="14"/>
        <v>7.2916666666666661</v>
      </c>
      <c r="H25" s="64">
        <f t="shared" ca="1" si="14"/>
        <v>10.9375</v>
      </c>
      <c r="I25" s="64">
        <f t="shared" ca="1" si="14"/>
        <v>14.583333333333336</v>
      </c>
      <c r="J25" s="64">
        <f t="shared" ca="1" si="14"/>
        <v>21.875</v>
      </c>
      <c r="K25" s="64">
        <f t="shared" ca="1" si="14"/>
        <v>25.520833333333339</v>
      </c>
      <c r="L25" s="64">
        <f t="shared" ca="1" si="14"/>
        <v>29.166666666666661</v>
      </c>
      <c r="M25" s="64">
        <f ca="1">M$7</f>
        <v>34.999999999999993</v>
      </c>
      <c r="N25" s="64">
        <f t="shared" ca="1" si="14"/>
        <v>35</v>
      </c>
      <c r="O25" s="64">
        <f t="shared" ca="1" si="14"/>
        <v>35</v>
      </c>
      <c r="P25" s="64">
        <f ca="1">P$7</f>
        <v>35</v>
      </c>
      <c r="Q25" s="64">
        <f ca="1">Q$7</f>
        <v>35</v>
      </c>
      <c r="R25" s="64">
        <f ca="1">R$7</f>
        <v>35</v>
      </c>
    </row>
    <row r="26" spans="1:19" s="43" customFormat="1" hidden="1" outlineLevel="2" x14ac:dyDescent="0.2">
      <c r="B26" s="60" t="s">
        <v>60</v>
      </c>
      <c r="C26" s="71" t="s">
        <v>61</v>
      </c>
      <c r="D26" s="65">
        <f>$D$38*INDEX($D$134:$D$148,MATCH(D$4,$B$134:$B$148,0))</f>
        <v>0.83333333333333348</v>
      </c>
      <c r="E26" s="65">
        <f>$D$38*INDEX($D$134:$D$148,MATCH(E$4,$B$134:$B$148,0))</f>
        <v>2.5999999999999996</v>
      </c>
      <c r="F26" s="65">
        <f t="shared" ref="F26:N26" si="15">$D$38*INDEX($D$134:$D$148,MATCH(F$4,$B$134:$B$148,0))</f>
        <v>6.9333333333333345</v>
      </c>
      <c r="G26" s="65">
        <f>$D$38*INDEX($D$134:$D$148,MATCH(G$4,$B$134:$B$148,0))</f>
        <v>26.666666666666671</v>
      </c>
      <c r="H26" s="65">
        <f>$D$38*INDEX($D$134:$D$148,MATCH(H$4,$B$134:$B$148,0))</f>
        <v>26.666666666666671</v>
      </c>
      <c r="I26" s="65">
        <f>$D$38*INDEX($D$134:$D$148,MATCH(I$4,$B$134:$B$148,0))</f>
        <v>26.666666666666671</v>
      </c>
      <c r="J26" s="65">
        <f t="shared" si="15"/>
        <v>58.333333333333343</v>
      </c>
      <c r="K26" s="65">
        <f>$D$38*INDEX($D$134:$D$148,MATCH(K$4,$B$134:$B$148,0))</f>
        <v>66.666666666666657</v>
      </c>
      <c r="L26" s="65">
        <f t="shared" si="15"/>
        <v>66.666666666666686</v>
      </c>
      <c r="M26" s="65">
        <f>$D$38*INDEX($D$134:$D$148,MATCH(M$4,$B$134:$B$148,0))</f>
        <v>66.666666666666657</v>
      </c>
      <c r="N26" s="65">
        <f t="shared" si="15"/>
        <v>66.666666666666657</v>
      </c>
      <c r="O26" s="65">
        <f>$D$38*INDEX($D$134:$D$148,MATCH(O$4,$B$134:$B$148,0))</f>
        <v>66.666666666666657</v>
      </c>
      <c r="P26" s="65">
        <f>$D$38*INDEX($D$134:$D$148,MATCH(P$4,$B$134:$B$148,0))</f>
        <v>66.666666666666657</v>
      </c>
      <c r="Q26" s="65">
        <f>$D$38*INDEX($D$134:$D$148,MATCH(Q$4,$B$134:$B$148,0))</f>
        <v>66.666666666666657</v>
      </c>
      <c r="R26" s="65">
        <f>$D$38*INDEX($D$134:$D$148,MATCH(R$4,$B$134:$B$148,0))</f>
        <v>66.666666666666657</v>
      </c>
    </row>
    <row r="27" spans="1:19" hidden="1" outlineLevel="2" x14ac:dyDescent="0.2">
      <c r="C27" s="75"/>
    </row>
    <row r="28" spans="1:19" ht="12.75" hidden="1" outlineLevel="2" thickBot="1" x14ac:dyDescent="0.25">
      <c r="C28" s="76"/>
    </row>
    <row r="29" spans="1:19" hidden="1" outlineLevel="2" x14ac:dyDescent="0.2"/>
    <row r="30" spans="1:19" hidden="1" outlineLevel="2" x14ac:dyDescent="0.2"/>
    <row r="31" spans="1:19" s="30" customFormat="1" ht="18.75" hidden="1" outlineLevel="1" collapsed="1" x14ac:dyDescent="0.25">
      <c r="A31" s="28" t="s">
        <v>178</v>
      </c>
      <c r="B31" s="28"/>
      <c r="C31" s="29"/>
      <c r="D31" s="29"/>
      <c r="E31" s="28"/>
      <c r="F31" s="28"/>
      <c r="G31" s="28"/>
      <c r="H31" s="28"/>
      <c r="I31" s="28"/>
      <c r="J31" s="28"/>
      <c r="K31" s="28"/>
      <c r="L31" s="28"/>
      <c r="R31" s="31"/>
      <c r="S31" s="31"/>
    </row>
    <row r="32" spans="1:19" hidden="1" outlineLevel="1" x14ac:dyDescent="0.2"/>
    <row r="33" spans="2:11" hidden="1" outlineLevel="1" x14ac:dyDescent="0.2"/>
    <row r="34" spans="2:11" ht="15" hidden="1" outlineLevel="1" x14ac:dyDescent="0.25">
      <c r="B34" s="23" t="s">
        <v>63</v>
      </c>
      <c r="C34" s="24" t="s">
        <v>64</v>
      </c>
      <c r="D34" s="244">
        <v>7</v>
      </c>
    </row>
    <row r="35" spans="2:11" hidden="1" outlineLevel="1" x14ac:dyDescent="0.2"/>
    <row r="36" spans="2:11" hidden="1" outlineLevel="1" x14ac:dyDescent="0.2"/>
    <row r="37" spans="2:11" ht="15" hidden="1" outlineLevel="1" x14ac:dyDescent="0.25">
      <c r="B37" s="23" t="s">
        <v>65</v>
      </c>
      <c r="C37" s="24" t="s">
        <v>7</v>
      </c>
      <c r="D37" s="24" t="s">
        <v>66</v>
      </c>
      <c r="E37" s="24" t="s">
        <v>67</v>
      </c>
      <c r="F37" s="492" t="s">
        <v>68</v>
      </c>
      <c r="G37" s="493"/>
      <c r="H37" s="493"/>
      <c r="I37" s="493"/>
      <c r="J37" s="494"/>
    </row>
    <row r="38" spans="2:11" hidden="1" outlineLevel="1" x14ac:dyDescent="0.2">
      <c r="B38" s="19" t="s">
        <v>10</v>
      </c>
      <c r="C38" s="10" t="s">
        <v>69</v>
      </c>
      <c r="D38" s="15">
        <v>10</v>
      </c>
      <c r="E38" s="165"/>
      <c r="F38" s="504"/>
      <c r="G38" s="505"/>
      <c r="H38" s="505"/>
      <c r="I38" s="505"/>
      <c r="J38" s="506"/>
    </row>
    <row r="39" spans="2:11" hidden="1" outlineLevel="1" x14ac:dyDescent="0.2">
      <c r="B39" s="21" t="s">
        <v>70</v>
      </c>
      <c r="C39" s="11" t="s">
        <v>45</v>
      </c>
      <c r="D39" s="16">
        <v>200</v>
      </c>
      <c r="E39" s="166" t="s">
        <v>179</v>
      </c>
      <c r="F39" s="501" t="s">
        <v>180</v>
      </c>
      <c r="G39" s="502"/>
      <c r="H39" s="502"/>
      <c r="I39" s="502"/>
      <c r="J39" s="503"/>
    </row>
    <row r="40" spans="2:11" hidden="1" outlineLevel="1" x14ac:dyDescent="0.2"/>
    <row r="41" spans="2:11" hidden="1" outlineLevel="1" x14ac:dyDescent="0.2"/>
    <row r="42" spans="2:11" ht="15" hidden="1" outlineLevel="1" x14ac:dyDescent="0.25">
      <c r="B42" s="23" t="s">
        <v>73</v>
      </c>
      <c r="C42" s="24" t="s">
        <v>7</v>
      </c>
      <c r="D42" s="24" t="s">
        <v>66</v>
      </c>
      <c r="E42" s="24" t="s">
        <v>67</v>
      </c>
      <c r="F42" s="492" t="s">
        <v>68</v>
      </c>
      <c r="G42" s="493"/>
      <c r="H42" s="493"/>
      <c r="I42" s="493"/>
      <c r="J42" s="494"/>
    </row>
    <row r="43" spans="2:11" hidden="1" outlineLevel="1" x14ac:dyDescent="0.2">
      <c r="B43" s="19" t="s">
        <v>74</v>
      </c>
      <c r="C43" s="10" t="s">
        <v>75</v>
      </c>
      <c r="D43" s="15">
        <v>4</v>
      </c>
      <c r="E43" s="165" t="s">
        <v>181</v>
      </c>
      <c r="F43" s="504" t="s">
        <v>182</v>
      </c>
      <c r="G43" s="505"/>
      <c r="H43" s="505"/>
      <c r="I43" s="505"/>
      <c r="J43" s="506"/>
      <c r="K43" s="8" t="s">
        <v>76</v>
      </c>
    </row>
    <row r="44" spans="2:11" hidden="1" outlineLevel="1" x14ac:dyDescent="0.2">
      <c r="B44" s="20" t="s">
        <v>77</v>
      </c>
      <c r="C44" s="12" t="s">
        <v>75</v>
      </c>
      <c r="D44" s="17">
        <v>10</v>
      </c>
      <c r="E44" s="167" t="s">
        <v>181</v>
      </c>
      <c r="F44" s="498" t="s">
        <v>78</v>
      </c>
      <c r="G44" s="499"/>
      <c r="H44" s="499"/>
      <c r="I44" s="499"/>
      <c r="J44" s="500"/>
    </row>
    <row r="45" spans="2:11" s="1" customFormat="1" hidden="1" outlineLevel="1" x14ac:dyDescent="0.25">
      <c r="B45" s="215" t="s">
        <v>79</v>
      </c>
      <c r="C45" s="212" t="s">
        <v>80</v>
      </c>
      <c r="D45" s="213">
        <v>3.5</v>
      </c>
      <c r="E45" s="214" t="s">
        <v>71</v>
      </c>
      <c r="F45" s="516" t="s">
        <v>72</v>
      </c>
      <c r="G45" s="517"/>
      <c r="H45" s="517"/>
      <c r="I45" s="517"/>
      <c r="J45" s="518"/>
    </row>
    <row r="46" spans="2:11" hidden="1" outlineLevel="1" x14ac:dyDescent="0.2"/>
    <row r="47" spans="2:11" hidden="1" outlineLevel="1" x14ac:dyDescent="0.2">
      <c r="C47" s="3" t="s">
        <v>82</v>
      </c>
      <c r="D47" s="114" t="s">
        <v>83</v>
      </c>
      <c r="E47" s="100"/>
      <c r="F47" s="100"/>
    </row>
    <row r="48" spans="2:11" ht="15" hidden="1" outlineLevel="1" x14ac:dyDescent="0.25">
      <c r="B48" s="23" t="s">
        <v>84</v>
      </c>
      <c r="C48" s="24" t="s">
        <v>80</v>
      </c>
      <c r="D48" s="93" t="s">
        <v>80</v>
      </c>
      <c r="E48" s="100"/>
      <c r="F48" s="114" t="s">
        <v>183</v>
      </c>
    </row>
    <row r="49" spans="2:6" hidden="1" outlineLevel="1" x14ac:dyDescent="0.2">
      <c r="B49" s="19">
        <v>1</v>
      </c>
      <c r="C49" s="25">
        <f>$D49*$F49</f>
        <v>0</v>
      </c>
      <c r="D49" s="94">
        <f t="shared" ref="D49:D61" si="16">IF($B49&lt;$D$43,0,IF($B49&gt;$D$44,$D$45,($D$45/($D$44-$D$43+1))+$D48))</f>
        <v>0</v>
      </c>
      <c r="E49" s="100"/>
      <c r="F49" s="97">
        <v>0</v>
      </c>
    </row>
    <row r="50" spans="2:6" hidden="1" outlineLevel="1" x14ac:dyDescent="0.2">
      <c r="B50" s="20">
        <v>2</v>
      </c>
      <c r="C50" s="26">
        <f t="shared" ref="C50:C62" si="17">$D50*$F50</f>
        <v>0</v>
      </c>
      <c r="D50" s="95">
        <f t="shared" si="16"/>
        <v>0</v>
      </c>
      <c r="E50" s="100"/>
      <c r="F50" s="97">
        <v>0</v>
      </c>
    </row>
    <row r="51" spans="2:6" hidden="1" outlineLevel="1" x14ac:dyDescent="0.2">
      <c r="B51" s="20">
        <v>3</v>
      </c>
      <c r="C51" s="26">
        <f t="shared" si="17"/>
        <v>0</v>
      </c>
      <c r="D51" s="95">
        <f t="shared" si="16"/>
        <v>0</v>
      </c>
      <c r="E51" s="100"/>
      <c r="F51" s="97">
        <v>0</v>
      </c>
    </row>
    <row r="52" spans="2:6" hidden="1" outlineLevel="1" x14ac:dyDescent="0.2">
      <c r="B52" s="20">
        <v>4</v>
      </c>
      <c r="C52" s="26">
        <f>$D52*$F52</f>
        <v>0.72916666666666663</v>
      </c>
      <c r="D52" s="95">
        <f t="shared" si="16"/>
        <v>0.5</v>
      </c>
      <c r="E52" s="100"/>
      <c r="F52" s="97">
        <v>1.4583333333333333</v>
      </c>
    </row>
    <row r="53" spans="2:6" hidden="1" outlineLevel="1" x14ac:dyDescent="0.2">
      <c r="B53" s="20">
        <v>5</v>
      </c>
      <c r="C53" s="26">
        <f t="shared" si="17"/>
        <v>1.09375</v>
      </c>
      <c r="D53" s="95">
        <f t="shared" si="16"/>
        <v>1</v>
      </c>
      <c r="E53" s="100"/>
      <c r="F53" s="97">
        <v>1.09375</v>
      </c>
    </row>
    <row r="54" spans="2:6" hidden="1" outlineLevel="1" x14ac:dyDescent="0.2">
      <c r="B54" s="20">
        <v>6</v>
      </c>
      <c r="C54" s="26">
        <f>$D54*$F54</f>
        <v>1.4583333333333335</v>
      </c>
      <c r="D54" s="95">
        <f t="shared" si="16"/>
        <v>1.5</v>
      </c>
      <c r="E54" s="100"/>
      <c r="F54" s="97">
        <v>0.97222222222222232</v>
      </c>
    </row>
    <row r="55" spans="2:6" hidden="1" outlineLevel="1" x14ac:dyDescent="0.2">
      <c r="B55" s="20">
        <v>7</v>
      </c>
      <c r="C55" s="26">
        <f t="shared" si="17"/>
        <v>2.1875</v>
      </c>
      <c r="D55" s="95">
        <f t="shared" si="16"/>
        <v>2</v>
      </c>
      <c r="E55" s="100"/>
      <c r="F55" s="97">
        <v>1.09375</v>
      </c>
    </row>
    <row r="56" spans="2:6" hidden="1" outlineLevel="1" x14ac:dyDescent="0.2">
      <c r="B56" s="20">
        <v>8</v>
      </c>
      <c r="C56" s="26">
        <f t="shared" si="17"/>
        <v>2.5520833333333339</v>
      </c>
      <c r="D56" s="95">
        <f t="shared" si="16"/>
        <v>2.5</v>
      </c>
      <c r="E56" s="100"/>
      <c r="F56" s="97">
        <v>1.0208333333333335</v>
      </c>
    </row>
    <row r="57" spans="2:6" hidden="1" outlineLevel="1" x14ac:dyDescent="0.2">
      <c r="B57" s="20">
        <v>9</v>
      </c>
      <c r="C57" s="26">
        <f>$D57*$F57</f>
        <v>2.9166666666666661</v>
      </c>
      <c r="D57" s="95">
        <f t="shared" si="16"/>
        <v>3</v>
      </c>
      <c r="E57" s="100"/>
      <c r="F57" s="97">
        <v>0.9722222222222221</v>
      </c>
    </row>
    <row r="58" spans="2:6" hidden="1" outlineLevel="1" x14ac:dyDescent="0.2">
      <c r="B58" s="20">
        <v>10</v>
      </c>
      <c r="C58" s="26">
        <f t="shared" si="17"/>
        <v>3.4999999999999991</v>
      </c>
      <c r="D58" s="95">
        <f t="shared" si="16"/>
        <v>3.5</v>
      </c>
      <c r="E58" s="100"/>
      <c r="F58" s="97">
        <v>0.99999999999999978</v>
      </c>
    </row>
    <row r="59" spans="2:6" hidden="1" outlineLevel="1" x14ac:dyDescent="0.2">
      <c r="B59" s="20">
        <v>11</v>
      </c>
      <c r="C59" s="26">
        <f t="shared" si="17"/>
        <v>3.5</v>
      </c>
      <c r="D59" s="95">
        <f t="shared" si="16"/>
        <v>3.5</v>
      </c>
      <c r="E59" s="100"/>
      <c r="F59" s="97">
        <v>1</v>
      </c>
    </row>
    <row r="60" spans="2:6" hidden="1" outlineLevel="1" x14ac:dyDescent="0.2">
      <c r="B60" s="20">
        <v>12</v>
      </c>
      <c r="C60" s="26">
        <f>$D60*$F60</f>
        <v>3.5</v>
      </c>
      <c r="D60" s="95">
        <f t="shared" si="16"/>
        <v>3.5</v>
      </c>
      <c r="E60" s="100"/>
      <c r="F60" s="97">
        <v>1</v>
      </c>
    </row>
    <row r="61" spans="2:6" hidden="1" outlineLevel="1" x14ac:dyDescent="0.2">
      <c r="B61" s="20">
        <v>13</v>
      </c>
      <c r="C61" s="26">
        <f t="shared" si="17"/>
        <v>3.5</v>
      </c>
      <c r="D61" s="95">
        <f t="shared" si="16"/>
        <v>3.5</v>
      </c>
      <c r="E61" s="100"/>
      <c r="F61" s="97">
        <v>1</v>
      </c>
    </row>
    <row r="62" spans="2:6" hidden="1" outlineLevel="1" x14ac:dyDescent="0.2">
      <c r="B62" s="20">
        <v>14</v>
      </c>
      <c r="C62" s="26">
        <f t="shared" si="17"/>
        <v>3.5</v>
      </c>
      <c r="D62" s="95">
        <f t="shared" ref="D62" si="18">IF($B62&lt;$D$43,0,IF($B62&gt;$D$44,$D$45,($D$45/($D$44-$D$43+1))+$D61))</f>
        <v>3.5</v>
      </c>
      <c r="E62" s="100"/>
      <c r="F62" s="97">
        <v>1</v>
      </c>
    </row>
    <row r="63" spans="2:6" hidden="1" outlineLevel="1" x14ac:dyDescent="0.2">
      <c r="B63" s="21" t="s">
        <v>27</v>
      </c>
      <c r="C63" s="27">
        <f>$D63*$F63</f>
        <v>3.5</v>
      </c>
      <c r="D63" s="96">
        <f>IF($B63&lt;$D$43,0,IF($B63&gt;$D$44,$D$45,($D$45/($D$44-$D$43+1))+$D62))</f>
        <v>3.5</v>
      </c>
      <c r="E63" s="100"/>
      <c r="F63" s="98">
        <v>1</v>
      </c>
    </row>
    <row r="64" spans="2:6" hidden="1" outlineLevel="1" x14ac:dyDescent="0.2"/>
    <row r="65" spans="2:10" hidden="1" outlineLevel="1" x14ac:dyDescent="0.2"/>
    <row r="66" spans="2:10" ht="15" hidden="1" outlineLevel="1" x14ac:dyDescent="0.25">
      <c r="B66" s="23" t="s">
        <v>86</v>
      </c>
      <c r="C66" s="24" t="s">
        <v>7</v>
      </c>
      <c r="D66" s="24" t="s">
        <v>66</v>
      </c>
      <c r="E66" s="24" t="s">
        <v>67</v>
      </c>
      <c r="F66" s="492" t="s">
        <v>68</v>
      </c>
      <c r="G66" s="493"/>
      <c r="H66" s="493"/>
      <c r="I66" s="493"/>
      <c r="J66" s="494"/>
    </row>
    <row r="67" spans="2:10" hidden="1" outlineLevel="1" x14ac:dyDescent="0.2">
      <c r="B67" s="19" t="s">
        <v>14</v>
      </c>
      <c r="C67" s="10" t="s">
        <v>49</v>
      </c>
      <c r="D67" s="104">
        <v>10</v>
      </c>
      <c r="E67" s="165" t="s">
        <v>184</v>
      </c>
      <c r="F67" s="504" t="s">
        <v>185</v>
      </c>
      <c r="G67" s="505"/>
      <c r="H67" s="505"/>
      <c r="I67" s="505"/>
      <c r="J67" s="506"/>
    </row>
    <row r="68" spans="2:10" hidden="1" outlineLevel="1" x14ac:dyDescent="0.2">
      <c r="B68" s="20" t="s">
        <v>88</v>
      </c>
      <c r="C68" s="12" t="s">
        <v>89</v>
      </c>
      <c r="D68" s="17">
        <v>1</v>
      </c>
      <c r="E68" s="167"/>
      <c r="F68" s="498"/>
      <c r="G68" s="499"/>
      <c r="H68" s="499"/>
      <c r="I68" s="499"/>
      <c r="J68" s="500"/>
    </row>
    <row r="69" spans="2:10" hidden="1" outlineLevel="1" x14ac:dyDescent="0.2">
      <c r="B69" s="20" t="s">
        <v>90</v>
      </c>
      <c r="C69" s="12" t="s">
        <v>91</v>
      </c>
      <c r="D69" s="17">
        <v>620</v>
      </c>
      <c r="E69" s="167" t="s">
        <v>71</v>
      </c>
      <c r="F69" s="498" t="s">
        <v>92</v>
      </c>
      <c r="G69" s="499"/>
      <c r="H69" s="499"/>
      <c r="I69" s="499"/>
      <c r="J69" s="500"/>
    </row>
    <row r="70" spans="2:10" hidden="1" outlineLevel="1" x14ac:dyDescent="0.2">
      <c r="B70" s="21" t="s">
        <v>93</v>
      </c>
      <c r="C70" s="11" t="s">
        <v>94</v>
      </c>
      <c r="D70" s="78">
        <v>0.1</v>
      </c>
      <c r="E70" s="166" t="s">
        <v>71</v>
      </c>
      <c r="F70" s="501" t="s">
        <v>72</v>
      </c>
      <c r="G70" s="502"/>
      <c r="H70" s="502"/>
      <c r="I70" s="502"/>
      <c r="J70" s="503"/>
    </row>
    <row r="71" spans="2:10" hidden="1" outlineLevel="1" x14ac:dyDescent="0.2"/>
    <row r="72" spans="2:10" hidden="1" outlineLevel="1" x14ac:dyDescent="0.2"/>
    <row r="73" spans="2:10" ht="15" hidden="1" outlineLevel="1" x14ac:dyDescent="0.25">
      <c r="B73" s="23" t="s">
        <v>95</v>
      </c>
      <c r="C73" s="24" t="s">
        <v>7</v>
      </c>
      <c r="D73" s="24" t="s">
        <v>66</v>
      </c>
      <c r="E73" s="24" t="s">
        <v>67</v>
      </c>
      <c r="F73" s="492" t="s">
        <v>68</v>
      </c>
      <c r="G73" s="493"/>
      <c r="H73" s="493"/>
      <c r="I73" s="493"/>
      <c r="J73" s="494"/>
    </row>
    <row r="74" spans="2:10" hidden="1" outlineLevel="1" x14ac:dyDescent="0.2">
      <c r="B74" s="19" t="s">
        <v>15</v>
      </c>
      <c r="C74" s="15" t="s">
        <v>53</v>
      </c>
      <c r="D74" s="15">
        <f xml:space="preserve"> 1846.2 + 2307.7</f>
        <v>4153.8999999999996</v>
      </c>
      <c r="E74" s="165" t="s">
        <v>181</v>
      </c>
      <c r="F74" s="495" t="s">
        <v>182</v>
      </c>
      <c r="G74" s="496"/>
      <c r="H74" s="496"/>
      <c r="I74" s="496"/>
      <c r="J74" s="497"/>
    </row>
    <row r="75" spans="2:10" hidden="1" outlineLevel="1" x14ac:dyDescent="0.2">
      <c r="B75" s="20" t="s">
        <v>96</v>
      </c>
      <c r="C75" s="17" t="s">
        <v>53</v>
      </c>
      <c r="D75" s="17">
        <f>'Default | C_&amp;_I | Mango'!$D$77</f>
        <v>0</v>
      </c>
      <c r="E75" s="167"/>
      <c r="F75" s="486"/>
      <c r="G75" s="487"/>
      <c r="H75" s="487"/>
      <c r="I75" s="487"/>
      <c r="J75" s="488"/>
    </row>
    <row r="76" spans="2:10" hidden="1" outlineLevel="1" x14ac:dyDescent="0.2">
      <c r="B76" s="20" t="s">
        <v>97</v>
      </c>
      <c r="C76" s="17" t="s">
        <v>53</v>
      </c>
      <c r="D76" s="17">
        <f>'Default | C_&amp;_I | Mango'!$D$78</f>
        <v>13233</v>
      </c>
      <c r="E76" s="167" t="s">
        <v>71</v>
      </c>
      <c r="F76" s="486" t="s">
        <v>72</v>
      </c>
      <c r="G76" s="487"/>
      <c r="H76" s="487"/>
      <c r="I76" s="487"/>
      <c r="J76" s="488"/>
    </row>
    <row r="77" spans="2:10" hidden="1" outlineLevel="1" x14ac:dyDescent="0.2">
      <c r="B77" s="20" t="s">
        <v>98</v>
      </c>
      <c r="C77" s="17" t="s">
        <v>23</v>
      </c>
      <c r="D77" s="26">
        <v>3</v>
      </c>
      <c r="E77" s="167" t="s">
        <v>71</v>
      </c>
      <c r="F77" s="486" t="s">
        <v>78</v>
      </c>
      <c r="G77" s="487"/>
      <c r="H77" s="487"/>
      <c r="I77" s="487"/>
      <c r="J77" s="488"/>
    </row>
    <row r="78" spans="2:10" hidden="1" outlineLevel="1" x14ac:dyDescent="0.2">
      <c r="B78" s="20" t="s">
        <v>99</v>
      </c>
      <c r="C78" s="17" t="s">
        <v>100</v>
      </c>
      <c r="D78" s="17">
        <v>1100</v>
      </c>
      <c r="E78" s="167" t="s">
        <v>71</v>
      </c>
      <c r="F78" s="486" t="s">
        <v>78</v>
      </c>
      <c r="G78" s="487"/>
      <c r="H78" s="487"/>
      <c r="I78" s="487"/>
      <c r="J78" s="488"/>
    </row>
    <row r="79" spans="2:10" hidden="1" outlineLevel="1" x14ac:dyDescent="0.2">
      <c r="B79" s="20" t="s">
        <v>101</v>
      </c>
      <c r="C79" s="17" t="s">
        <v>100</v>
      </c>
      <c r="D79" s="17">
        <v>0</v>
      </c>
      <c r="E79" s="167" t="s">
        <v>71</v>
      </c>
      <c r="F79" s="486" t="s">
        <v>78</v>
      </c>
      <c r="G79" s="487"/>
      <c r="H79" s="487"/>
      <c r="I79" s="487"/>
      <c r="J79" s="488"/>
    </row>
    <row r="80" spans="2:10" hidden="1" outlineLevel="1" x14ac:dyDescent="0.2">
      <c r="B80" s="20" t="s">
        <v>102</v>
      </c>
      <c r="C80" s="17" t="s">
        <v>19</v>
      </c>
      <c r="D80" s="17">
        <f>SUM($D$81:$D$82)</f>
        <v>254135.40833187243</v>
      </c>
      <c r="E80" s="167"/>
      <c r="F80" s="486"/>
      <c r="G80" s="487"/>
      <c r="H80" s="487"/>
      <c r="I80" s="487"/>
      <c r="J80" s="488"/>
    </row>
    <row r="81" spans="2:55" hidden="1" outlineLevel="1" x14ac:dyDescent="0.2">
      <c r="B81" s="88" t="s">
        <v>103</v>
      </c>
      <c r="C81" s="85" t="s">
        <v>19</v>
      </c>
      <c r="D81" s="85">
        <f>'Default | C_&amp;_I | Mango'!$D$83</f>
        <v>158834.63020742027</v>
      </c>
      <c r="E81" s="167" t="s">
        <v>71</v>
      </c>
      <c r="F81" s="486" t="s">
        <v>104</v>
      </c>
      <c r="G81" s="487"/>
      <c r="H81" s="487"/>
      <c r="I81" s="487"/>
      <c r="J81" s="488"/>
    </row>
    <row r="82" spans="2:55" hidden="1" outlineLevel="1" x14ac:dyDescent="0.2">
      <c r="B82" s="90" t="s">
        <v>105</v>
      </c>
      <c r="C82" s="91" t="s">
        <v>19</v>
      </c>
      <c r="D82" s="91">
        <f>'Default | C_&amp;_I | Mango'!$D$84</f>
        <v>95300.778124452161</v>
      </c>
      <c r="E82" s="166" t="s">
        <v>71</v>
      </c>
      <c r="F82" s="489" t="s">
        <v>106</v>
      </c>
      <c r="G82" s="490"/>
      <c r="H82" s="490"/>
      <c r="I82" s="490"/>
      <c r="J82" s="491"/>
    </row>
    <row r="83" spans="2:55" hidden="1" outlineLevel="1" x14ac:dyDescent="0.2"/>
    <row r="84" spans="2:55" hidden="1" outlineLevel="1" x14ac:dyDescent="0.2"/>
    <row r="85" spans="2:55" s="1" customFormat="1" ht="24" hidden="1" outlineLevel="1" x14ac:dyDescent="0.25">
      <c r="B85" s="106" t="s">
        <v>107</v>
      </c>
      <c r="C85" s="107" t="s">
        <v>7</v>
      </c>
      <c r="D85" s="107" t="s">
        <v>66</v>
      </c>
      <c r="E85" s="107" t="s">
        <v>67</v>
      </c>
      <c r="F85" s="522" t="s">
        <v>68</v>
      </c>
      <c r="G85" s="523"/>
      <c r="H85" s="523"/>
      <c r="I85" s="523"/>
      <c r="J85" s="524"/>
      <c r="L85" s="79" t="s">
        <v>108</v>
      </c>
      <c r="M85" s="3" t="s">
        <v>109</v>
      </c>
      <c r="N85" s="79" t="s">
        <v>110</v>
      </c>
      <c r="O85" s="79" t="s">
        <v>111</v>
      </c>
      <c r="P85" s="79" t="s">
        <v>29</v>
      </c>
      <c r="Q85" s="79" t="s">
        <v>30</v>
      </c>
      <c r="R85" s="79" t="s">
        <v>31</v>
      </c>
      <c r="S85" s="79" t="s">
        <v>32</v>
      </c>
      <c r="T85" s="79" t="s">
        <v>33</v>
      </c>
      <c r="U85" s="79" t="s">
        <v>34</v>
      </c>
      <c r="V85" s="79" t="s">
        <v>35</v>
      </c>
      <c r="W85" s="79" t="s">
        <v>36</v>
      </c>
      <c r="X85" s="79" t="s">
        <v>37</v>
      </c>
      <c r="Y85" s="79" t="s">
        <v>38</v>
      </c>
      <c r="Z85" s="79" t="s">
        <v>39</v>
      </c>
      <c r="AA85" s="79" t="s">
        <v>40</v>
      </c>
      <c r="AB85" s="79" t="s">
        <v>41</v>
      </c>
      <c r="AC85" s="79" t="s">
        <v>42</v>
      </c>
      <c r="AD85" s="79" t="s">
        <v>112</v>
      </c>
      <c r="AE85" s="79" t="s">
        <v>113</v>
      </c>
      <c r="AF85" s="79" t="s">
        <v>114</v>
      </c>
      <c r="AG85" s="79" t="s">
        <v>115</v>
      </c>
      <c r="AH85" s="79" t="s">
        <v>116</v>
      </c>
      <c r="AI85" s="79" t="s">
        <v>117</v>
      </c>
      <c r="AJ85" s="79" t="s">
        <v>118</v>
      </c>
      <c r="AK85" s="79" t="s">
        <v>119</v>
      </c>
      <c r="AL85" s="79" t="s">
        <v>120</v>
      </c>
      <c r="AM85" s="79" t="s">
        <v>121</v>
      </c>
      <c r="AN85" s="79" t="s">
        <v>122</v>
      </c>
      <c r="AO85" s="79" t="s">
        <v>123</v>
      </c>
      <c r="AP85" s="79" t="s">
        <v>124</v>
      </c>
      <c r="AQ85" s="79" t="s">
        <v>125</v>
      </c>
      <c r="AR85" s="79" t="s">
        <v>126</v>
      </c>
      <c r="AS85" s="79" t="s">
        <v>127</v>
      </c>
      <c r="AT85" s="79" t="s">
        <v>128</v>
      </c>
      <c r="AU85" s="79" t="s">
        <v>129</v>
      </c>
      <c r="AV85" s="79" t="s">
        <v>130</v>
      </c>
      <c r="AW85" s="79" t="s">
        <v>131</v>
      </c>
      <c r="AX85" s="79" t="s">
        <v>132</v>
      </c>
      <c r="AY85" s="79" t="s">
        <v>133</v>
      </c>
      <c r="AZ85" s="79" t="s">
        <v>134</v>
      </c>
      <c r="BA85" s="79" t="s">
        <v>135</v>
      </c>
      <c r="BB85" s="79" t="s">
        <v>136</v>
      </c>
      <c r="BC85" s="79" t="s">
        <v>137</v>
      </c>
    </row>
    <row r="86" spans="2:55" hidden="1" outlineLevel="1" x14ac:dyDescent="0.2">
      <c r="B86" s="19" t="s">
        <v>186</v>
      </c>
      <c r="C86" s="15" t="s">
        <v>19</v>
      </c>
      <c r="D86" s="15">
        <v>45000</v>
      </c>
      <c r="E86" s="165" t="s">
        <v>181</v>
      </c>
      <c r="F86" s="495" t="s">
        <v>182</v>
      </c>
      <c r="G86" s="496"/>
      <c r="H86" s="496"/>
      <c r="I86" s="496"/>
      <c r="J86" s="497"/>
      <c r="L86" s="99">
        <v>0</v>
      </c>
      <c r="M86" s="99">
        <v>15</v>
      </c>
      <c r="N86" s="99">
        <f t="shared" ref="N86:N96" si="19">COUNTIF($O86:$BC86,"=1")</f>
        <v>3</v>
      </c>
      <c r="O86" s="109">
        <f>IF(MOD(COLUMNS($O$85:O$85)-1,$M86)=0,1,0)</f>
        <v>1</v>
      </c>
      <c r="P86" s="109">
        <f>IF(MOD(COLUMNS($O$85:P$85)-1,$M86)=0,1,0)</f>
        <v>0</v>
      </c>
      <c r="Q86" s="109">
        <f>IF(MOD(COLUMNS($O$85:Q$85)-1,$M86)=0,1,0)</f>
        <v>0</v>
      </c>
      <c r="R86" s="109">
        <f>IF(MOD(COLUMNS($O$85:R$85)-1,$M86)=0,1,0)</f>
        <v>0</v>
      </c>
      <c r="S86" s="109">
        <f>IF(MOD(COLUMNS($O$85:S$85)-1,$M86)=0,1,0)</f>
        <v>0</v>
      </c>
      <c r="T86" s="109">
        <f>IF(MOD(COLUMNS($O$85:T$85)-1,$M86)=0,1,0)</f>
        <v>0</v>
      </c>
      <c r="U86" s="109">
        <f>IF(MOD(COLUMNS($O$85:U$85)-1,$M86)=0,1,0)</f>
        <v>0</v>
      </c>
      <c r="V86" s="109">
        <f>IF(MOD(COLUMNS($O$85:V$85)-1,$M86)=0,1,0)</f>
        <v>0</v>
      </c>
      <c r="W86" s="109">
        <f>IF(MOD(COLUMNS($O$85:W$85)-1,$M86)=0,1,0)</f>
        <v>0</v>
      </c>
      <c r="X86" s="109">
        <f>IF(MOD(COLUMNS($O$85:X$85)-1,$M86)=0,1,0)</f>
        <v>0</v>
      </c>
      <c r="Y86" s="109">
        <f>IF(MOD(COLUMNS($O$85:Y$85)-1,$M86)=0,1,0)</f>
        <v>0</v>
      </c>
      <c r="Z86" s="109">
        <f>IF(MOD(COLUMNS($O$85:Z$85)-1,$M86)=0,1,0)</f>
        <v>0</v>
      </c>
      <c r="AA86" s="109">
        <f>IF(MOD(COLUMNS($O$85:AA$85)-1,$M86)=0,1,0)</f>
        <v>0</v>
      </c>
      <c r="AB86" s="109">
        <f>IF(MOD(COLUMNS($O$85:AB$85)-1,$M86)=0,1,0)</f>
        <v>0</v>
      </c>
      <c r="AC86" s="109">
        <f>IF(MOD(COLUMNS($O$85:AC$85)-1,$M86)=0,1,0)</f>
        <v>0</v>
      </c>
      <c r="AD86" s="109">
        <f>IF(MOD(COLUMNS($O$85:AD$85)-1,$M86)=0,1,0)</f>
        <v>1</v>
      </c>
      <c r="AE86" s="109">
        <f>IF(MOD(COLUMNS($O$85:AE$85)-1,$M86)=0,1,0)</f>
        <v>0</v>
      </c>
      <c r="AF86" s="109">
        <f>IF(MOD(COLUMNS($O$85:AF$85)-1,$M86)=0,1,0)</f>
        <v>0</v>
      </c>
      <c r="AG86" s="109">
        <f>IF(MOD(COLUMNS($O$85:AG$85)-1,$M86)=0,1,0)</f>
        <v>0</v>
      </c>
      <c r="AH86" s="109">
        <f>IF(MOD(COLUMNS($O$85:AH$85)-1,$M86)=0,1,0)</f>
        <v>0</v>
      </c>
      <c r="AI86" s="109">
        <f>IF(MOD(COLUMNS($O$85:AI$85)-1,$M86)=0,1,0)</f>
        <v>0</v>
      </c>
      <c r="AJ86" s="109">
        <f>IF(MOD(COLUMNS($O$85:AJ$85)-1,$M86)=0,1,0)</f>
        <v>0</v>
      </c>
      <c r="AK86" s="109">
        <f>IF(MOD(COLUMNS($O$85:AK$85)-1,$M86)=0,1,0)</f>
        <v>0</v>
      </c>
      <c r="AL86" s="109">
        <f>IF(MOD(COLUMNS($O$85:AL$85)-1,$M86)=0,1,0)</f>
        <v>0</v>
      </c>
      <c r="AM86" s="109">
        <f>IF(MOD(COLUMNS($O$85:AM$85)-1,$M86)=0,1,0)</f>
        <v>0</v>
      </c>
      <c r="AN86" s="109">
        <f>IF(MOD(COLUMNS($O$85:AN$85)-1,$M86)=0,1,0)</f>
        <v>0</v>
      </c>
      <c r="AO86" s="109">
        <f>IF(MOD(COLUMNS($O$85:AO$85)-1,$M86)=0,1,0)</f>
        <v>0</v>
      </c>
      <c r="AP86" s="109">
        <f>IF(MOD(COLUMNS($O$85:AP$85)-1,$M86)=0,1,0)</f>
        <v>0</v>
      </c>
      <c r="AQ86" s="109">
        <f>IF(MOD(COLUMNS($O$85:AQ$85)-1,$M86)=0,1,0)</f>
        <v>0</v>
      </c>
      <c r="AR86" s="109">
        <f>IF(MOD(COLUMNS($O$85:AR$85)-1,$M86)=0,1,0)</f>
        <v>0</v>
      </c>
      <c r="AS86" s="109">
        <f>IF(MOD(COLUMNS($O$85:AS$85)-1,$M86)=0,1,0)</f>
        <v>1</v>
      </c>
      <c r="AT86" s="109">
        <f>IF(MOD(COLUMNS($O$85:AT$85)-1,$M86)=0,1,0)</f>
        <v>0</v>
      </c>
      <c r="AU86" s="109">
        <f>IF(MOD(COLUMNS($O$85:AU$85)-1,$M86)=0,1,0)</f>
        <v>0</v>
      </c>
      <c r="AV86" s="109">
        <f>IF(MOD(COLUMNS($O$85:AV$85)-1,$M86)=0,1,0)</f>
        <v>0</v>
      </c>
      <c r="AW86" s="109">
        <f>IF(MOD(COLUMNS($O$85:AW$85)-1,$M86)=0,1,0)</f>
        <v>0</v>
      </c>
      <c r="AX86" s="109">
        <f>IF(MOD(COLUMNS($O$85:AX$85)-1,$M86)=0,1,0)</f>
        <v>0</v>
      </c>
      <c r="AY86" s="109">
        <f>IF(MOD(COLUMNS($O$85:AY$85)-1,$M86)=0,1,0)</f>
        <v>0</v>
      </c>
      <c r="AZ86" s="109">
        <f>IF(MOD(COLUMNS($O$85:AZ$85)-1,$M86)=0,1,0)</f>
        <v>0</v>
      </c>
      <c r="BA86" s="109">
        <f>IF(MOD(COLUMNS($O$85:BA$85)-1,$M86)=0,1,0)</f>
        <v>0</v>
      </c>
      <c r="BB86" s="109">
        <f>IF(MOD(COLUMNS($O$85:BB$85)-1,$M86)=0,1,0)</f>
        <v>0</v>
      </c>
      <c r="BC86" s="109">
        <f>IF(MOD(COLUMNS($O$85:BC$85)-1,$M86)=0,1,0)</f>
        <v>0</v>
      </c>
    </row>
    <row r="87" spans="2:55" hidden="1" outlineLevel="1" x14ac:dyDescent="0.2">
      <c r="B87" s="20" t="s">
        <v>187</v>
      </c>
      <c r="C87" s="17" t="s">
        <v>19</v>
      </c>
      <c r="D87" s="17">
        <v>30000</v>
      </c>
      <c r="E87" s="167" t="s">
        <v>181</v>
      </c>
      <c r="F87" s="486" t="s">
        <v>78</v>
      </c>
      <c r="G87" s="487"/>
      <c r="H87" s="487"/>
      <c r="I87" s="487"/>
      <c r="J87" s="488"/>
      <c r="L87" s="99">
        <v>0</v>
      </c>
      <c r="M87" s="99">
        <v>5</v>
      </c>
      <c r="N87" s="99">
        <f t="shared" si="19"/>
        <v>9</v>
      </c>
      <c r="O87" s="109">
        <f>IF(MOD(COLUMNS($O$85:O$85)-1,$M87)=0,1,0)</f>
        <v>1</v>
      </c>
      <c r="P87" s="109">
        <f>IF(MOD(COLUMNS($O$85:P$85)-1,$M87)=0,1,0)</f>
        <v>0</v>
      </c>
      <c r="Q87" s="109">
        <f>IF(MOD(COLUMNS($O$85:Q$85)-1,$M87)=0,1,0)</f>
        <v>0</v>
      </c>
      <c r="R87" s="109">
        <f>IF(MOD(COLUMNS($O$85:R$85)-1,$M87)=0,1,0)</f>
        <v>0</v>
      </c>
      <c r="S87" s="109">
        <f>IF(MOD(COLUMNS($O$85:S$85)-1,$M87)=0,1,0)</f>
        <v>0</v>
      </c>
      <c r="T87" s="109">
        <f>IF(MOD(COLUMNS($O$85:T$85)-1,$M87)=0,1,0)</f>
        <v>1</v>
      </c>
      <c r="U87" s="109">
        <f>IF(MOD(COLUMNS($O$85:U$85)-1,$M87)=0,1,0)</f>
        <v>0</v>
      </c>
      <c r="V87" s="109">
        <f>IF(MOD(COLUMNS($O$85:V$85)-1,$M87)=0,1,0)</f>
        <v>0</v>
      </c>
      <c r="W87" s="109">
        <f>IF(MOD(COLUMNS($O$85:W$85)-1,$M87)=0,1,0)</f>
        <v>0</v>
      </c>
      <c r="X87" s="109">
        <f>IF(MOD(COLUMNS($O$85:X$85)-1,$M87)=0,1,0)</f>
        <v>0</v>
      </c>
      <c r="Y87" s="109">
        <f>IF(MOD(COLUMNS($O$85:Y$85)-1,$M87)=0,1,0)</f>
        <v>1</v>
      </c>
      <c r="Z87" s="109">
        <f>IF(MOD(COLUMNS($O$85:Z$85)-1,$M87)=0,1,0)</f>
        <v>0</v>
      </c>
      <c r="AA87" s="109">
        <f>IF(MOD(COLUMNS($O$85:AA$85)-1,$M87)=0,1,0)</f>
        <v>0</v>
      </c>
      <c r="AB87" s="109">
        <f>IF(MOD(COLUMNS($O$85:AB$85)-1,$M87)=0,1,0)</f>
        <v>0</v>
      </c>
      <c r="AC87" s="109">
        <f>IF(MOD(COLUMNS($O$85:AC$85)-1,$M87)=0,1,0)</f>
        <v>0</v>
      </c>
      <c r="AD87" s="109">
        <f>IF(MOD(COLUMNS($O$85:AD$85)-1,$M87)=0,1,0)</f>
        <v>1</v>
      </c>
      <c r="AE87" s="109">
        <f>IF(MOD(COLUMNS($O$85:AE$85)-1,$M87)=0,1,0)</f>
        <v>0</v>
      </c>
      <c r="AF87" s="109">
        <f>IF(MOD(COLUMNS($O$85:AF$85)-1,$M87)=0,1,0)</f>
        <v>0</v>
      </c>
      <c r="AG87" s="109">
        <f>IF(MOD(COLUMNS($O$85:AG$85)-1,$M87)=0,1,0)</f>
        <v>0</v>
      </c>
      <c r="AH87" s="109">
        <f>IF(MOD(COLUMNS($O$85:AH$85)-1,$M87)=0,1,0)</f>
        <v>0</v>
      </c>
      <c r="AI87" s="109">
        <f>IF(MOD(COLUMNS($O$85:AI$85)-1,$M87)=0,1,0)</f>
        <v>1</v>
      </c>
      <c r="AJ87" s="109">
        <f>IF(MOD(COLUMNS($O$85:AJ$85)-1,$M87)=0,1,0)</f>
        <v>0</v>
      </c>
      <c r="AK87" s="109">
        <f>IF(MOD(COLUMNS($O$85:AK$85)-1,$M87)=0,1,0)</f>
        <v>0</v>
      </c>
      <c r="AL87" s="109">
        <f>IF(MOD(COLUMNS($O$85:AL$85)-1,$M87)=0,1,0)</f>
        <v>0</v>
      </c>
      <c r="AM87" s="109">
        <f>IF(MOD(COLUMNS($O$85:AM$85)-1,$M87)=0,1,0)</f>
        <v>0</v>
      </c>
      <c r="AN87" s="109">
        <f>IF(MOD(COLUMNS($O$85:AN$85)-1,$M87)=0,1,0)</f>
        <v>1</v>
      </c>
      <c r="AO87" s="109">
        <f>IF(MOD(COLUMNS($O$85:AO$85)-1,$M87)=0,1,0)</f>
        <v>0</v>
      </c>
      <c r="AP87" s="109">
        <f>IF(MOD(COLUMNS($O$85:AP$85)-1,$M87)=0,1,0)</f>
        <v>0</v>
      </c>
      <c r="AQ87" s="109">
        <f>IF(MOD(COLUMNS($O$85:AQ$85)-1,$M87)=0,1,0)</f>
        <v>0</v>
      </c>
      <c r="AR87" s="109">
        <f>IF(MOD(COLUMNS($O$85:AR$85)-1,$M87)=0,1,0)</f>
        <v>0</v>
      </c>
      <c r="AS87" s="109">
        <f>IF(MOD(COLUMNS($O$85:AS$85)-1,$M87)=0,1,0)</f>
        <v>1</v>
      </c>
      <c r="AT87" s="109">
        <f>IF(MOD(COLUMNS($O$85:AT$85)-1,$M87)=0,1,0)</f>
        <v>0</v>
      </c>
      <c r="AU87" s="109">
        <f>IF(MOD(COLUMNS($O$85:AU$85)-1,$M87)=0,1,0)</f>
        <v>0</v>
      </c>
      <c r="AV87" s="109">
        <f>IF(MOD(COLUMNS($O$85:AV$85)-1,$M87)=0,1,0)</f>
        <v>0</v>
      </c>
      <c r="AW87" s="109">
        <f>IF(MOD(COLUMNS($O$85:AW$85)-1,$M87)=0,1,0)</f>
        <v>0</v>
      </c>
      <c r="AX87" s="109">
        <f>IF(MOD(COLUMNS($O$85:AX$85)-1,$M87)=0,1,0)</f>
        <v>1</v>
      </c>
      <c r="AY87" s="109">
        <f>IF(MOD(COLUMNS($O$85:AY$85)-1,$M87)=0,1,0)</f>
        <v>0</v>
      </c>
      <c r="AZ87" s="109">
        <f>IF(MOD(COLUMNS($O$85:AZ$85)-1,$M87)=0,1,0)</f>
        <v>0</v>
      </c>
      <c r="BA87" s="109">
        <f>IF(MOD(COLUMNS($O$85:BA$85)-1,$M87)=0,1,0)</f>
        <v>0</v>
      </c>
      <c r="BB87" s="109">
        <f>IF(MOD(COLUMNS($O$85:BB$85)-1,$M87)=0,1,0)</f>
        <v>0</v>
      </c>
      <c r="BC87" s="109">
        <f>IF(MOD(COLUMNS($O$85:BC$85)-1,$M87)=0,1,0)</f>
        <v>1</v>
      </c>
    </row>
    <row r="88" spans="2:55" hidden="1" outlineLevel="1" x14ac:dyDescent="0.2">
      <c r="B88" s="20" t="s">
        <v>188</v>
      </c>
      <c r="C88" s="17" t="s">
        <v>19</v>
      </c>
      <c r="D88" s="17">
        <v>12000</v>
      </c>
      <c r="E88" s="167" t="s">
        <v>71</v>
      </c>
      <c r="F88" s="486" t="s">
        <v>72</v>
      </c>
      <c r="G88" s="487"/>
      <c r="H88" s="487"/>
      <c r="I88" s="487"/>
      <c r="J88" s="488"/>
      <c r="L88" s="99">
        <v>0</v>
      </c>
      <c r="M88" s="99">
        <v>10</v>
      </c>
      <c r="N88" s="99">
        <f t="shared" si="19"/>
        <v>5</v>
      </c>
      <c r="O88" s="109">
        <f>IF(MOD(COLUMNS($O$85:O$85)-1,$M88)=0,1,0)</f>
        <v>1</v>
      </c>
      <c r="P88" s="109">
        <f>IF(MOD(COLUMNS($O$85:P$85)-1,$M88)=0,1,0)</f>
        <v>0</v>
      </c>
      <c r="Q88" s="109">
        <f>IF(MOD(COLUMNS($O$85:Q$85)-1,$M88)=0,1,0)</f>
        <v>0</v>
      </c>
      <c r="R88" s="109">
        <f>IF(MOD(COLUMNS($O$85:R$85)-1,$M88)=0,1,0)</f>
        <v>0</v>
      </c>
      <c r="S88" s="109">
        <f>IF(MOD(COLUMNS($O$85:S$85)-1,$M88)=0,1,0)</f>
        <v>0</v>
      </c>
      <c r="T88" s="109">
        <f>IF(MOD(COLUMNS($O$85:T$85)-1,$M88)=0,1,0)</f>
        <v>0</v>
      </c>
      <c r="U88" s="109">
        <f>IF(MOD(COLUMNS($O$85:U$85)-1,$M88)=0,1,0)</f>
        <v>0</v>
      </c>
      <c r="V88" s="109">
        <f>IF(MOD(COLUMNS($O$85:V$85)-1,$M88)=0,1,0)</f>
        <v>0</v>
      </c>
      <c r="W88" s="109">
        <f>IF(MOD(COLUMNS($O$85:W$85)-1,$M88)=0,1,0)</f>
        <v>0</v>
      </c>
      <c r="X88" s="109">
        <f>IF(MOD(COLUMNS($O$85:X$85)-1,$M88)=0,1,0)</f>
        <v>0</v>
      </c>
      <c r="Y88" s="109">
        <f>IF(MOD(COLUMNS($O$85:Y$85)-1,$M88)=0,1,0)</f>
        <v>1</v>
      </c>
      <c r="Z88" s="109">
        <f>IF(MOD(COLUMNS($O$85:Z$85)-1,$M88)=0,1,0)</f>
        <v>0</v>
      </c>
      <c r="AA88" s="109">
        <f>IF(MOD(COLUMNS($O$85:AA$85)-1,$M88)=0,1,0)</f>
        <v>0</v>
      </c>
      <c r="AB88" s="109">
        <f>IF(MOD(COLUMNS($O$85:AB$85)-1,$M88)=0,1,0)</f>
        <v>0</v>
      </c>
      <c r="AC88" s="109">
        <f>IF(MOD(COLUMNS($O$85:AC$85)-1,$M88)=0,1,0)</f>
        <v>0</v>
      </c>
      <c r="AD88" s="109">
        <f>IF(MOD(COLUMNS($O$85:AD$85)-1,$M88)=0,1,0)</f>
        <v>0</v>
      </c>
      <c r="AE88" s="109">
        <f>IF(MOD(COLUMNS($O$85:AE$85)-1,$M88)=0,1,0)</f>
        <v>0</v>
      </c>
      <c r="AF88" s="109">
        <f>IF(MOD(COLUMNS($O$85:AF$85)-1,$M88)=0,1,0)</f>
        <v>0</v>
      </c>
      <c r="AG88" s="109">
        <f>IF(MOD(COLUMNS($O$85:AG$85)-1,$M88)=0,1,0)</f>
        <v>0</v>
      </c>
      <c r="AH88" s="109">
        <f>IF(MOD(COLUMNS($O$85:AH$85)-1,$M88)=0,1,0)</f>
        <v>0</v>
      </c>
      <c r="AI88" s="109">
        <f>IF(MOD(COLUMNS($O$85:AI$85)-1,$M88)=0,1,0)</f>
        <v>1</v>
      </c>
      <c r="AJ88" s="109">
        <f>IF(MOD(COLUMNS($O$85:AJ$85)-1,$M88)=0,1,0)</f>
        <v>0</v>
      </c>
      <c r="AK88" s="109">
        <f>IF(MOD(COLUMNS($O$85:AK$85)-1,$M88)=0,1,0)</f>
        <v>0</v>
      </c>
      <c r="AL88" s="109">
        <f>IF(MOD(COLUMNS($O$85:AL$85)-1,$M88)=0,1,0)</f>
        <v>0</v>
      </c>
      <c r="AM88" s="109">
        <f>IF(MOD(COLUMNS($O$85:AM$85)-1,$M88)=0,1,0)</f>
        <v>0</v>
      </c>
      <c r="AN88" s="109">
        <f>IF(MOD(COLUMNS($O$85:AN$85)-1,$M88)=0,1,0)</f>
        <v>0</v>
      </c>
      <c r="AO88" s="109">
        <f>IF(MOD(COLUMNS($O$85:AO$85)-1,$M88)=0,1,0)</f>
        <v>0</v>
      </c>
      <c r="AP88" s="109">
        <f>IF(MOD(COLUMNS($O$85:AP$85)-1,$M88)=0,1,0)</f>
        <v>0</v>
      </c>
      <c r="AQ88" s="109">
        <f>IF(MOD(COLUMNS($O$85:AQ$85)-1,$M88)=0,1,0)</f>
        <v>0</v>
      </c>
      <c r="AR88" s="109">
        <f>IF(MOD(COLUMNS($O$85:AR$85)-1,$M88)=0,1,0)</f>
        <v>0</v>
      </c>
      <c r="AS88" s="109">
        <f>IF(MOD(COLUMNS($O$85:AS$85)-1,$M88)=0,1,0)</f>
        <v>1</v>
      </c>
      <c r="AT88" s="109">
        <f>IF(MOD(COLUMNS($O$85:AT$85)-1,$M88)=0,1,0)</f>
        <v>0</v>
      </c>
      <c r="AU88" s="109">
        <f>IF(MOD(COLUMNS($O$85:AU$85)-1,$M88)=0,1,0)</f>
        <v>0</v>
      </c>
      <c r="AV88" s="109">
        <f>IF(MOD(COLUMNS($O$85:AV$85)-1,$M88)=0,1,0)</f>
        <v>0</v>
      </c>
      <c r="AW88" s="109">
        <f>IF(MOD(COLUMNS($O$85:AW$85)-1,$M88)=0,1,0)</f>
        <v>0</v>
      </c>
      <c r="AX88" s="109">
        <f>IF(MOD(COLUMNS($O$85:AX$85)-1,$M88)=0,1,0)</f>
        <v>0</v>
      </c>
      <c r="AY88" s="109">
        <f>IF(MOD(COLUMNS($O$85:AY$85)-1,$M88)=0,1,0)</f>
        <v>0</v>
      </c>
      <c r="AZ88" s="109">
        <f>IF(MOD(COLUMNS($O$85:AZ$85)-1,$M88)=0,1,0)</f>
        <v>0</v>
      </c>
      <c r="BA88" s="109">
        <f>IF(MOD(COLUMNS($O$85:BA$85)-1,$M88)=0,1,0)</f>
        <v>0</v>
      </c>
      <c r="BB88" s="109">
        <f>IF(MOD(COLUMNS($O$85:BB$85)-1,$M88)=0,1,0)</f>
        <v>0</v>
      </c>
      <c r="BC88" s="109">
        <f>IF(MOD(COLUMNS($O$85:BC$85)-1,$M88)=0,1,0)</f>
        <v>1</v>
      </c>
    </row>
    <row r="89" spans="2:55" hidden="1" outlineLevel="1" x14ac:dyDescent="0.2">
      <c r="B89" s="20" t="s">
        <v>189</v>
      </c>
      <c r="C89" s="17" t="s">
        <v>19</v>
      </c>
      <c r="D89" s="17">
        <f>1.61 * 15000</f>
        <v>24150</v>
      </c>
      <c r="E89" s="167" t="s">
        <v>190</v>
      </c>
      <c r="F89" s="486" t="s">
        <v>191</v>
      </c>
      <c r="G89" s="487"/>
      <c r="H89" s="487"/>
      <c r="I89" s="487"/>
      <c r="J89" s="488"/>
      <c r="L89" s="99">
        <v>8</v>
      </c>
      <c r="M89" s="99">
        <v>15</v>
      </c>
      <c r="N89" s="99">
        <f t="shared" si="19"/>
        <v>3</v>
      </c>
      <c r="O89" s="109">
        <v>0</v>
      </c>
      <c r="P89" s="109">
        <v>0</v>
      </c>
      <c r="Q89" s="109">
        <v>0</v>
      </c>
      <c r="R89" s="109">
        <v>0</v>
      </c>
      <c r="S89" s="109">
        <v>0</v>
      </c>
      <c r="T89" s="109">
        <v>0</v>
      </c>
      <c r="U89" s="109">
        <v>0</v>
      </c>
      <c r="V89" s="109">
        <v>0</v>
      </c>
      <c r="W89" s="109">
        <f>IF(MOD(COLUMNS($W$85:W$85)-1,$M89)=0,1,0)</f>
        <v>1</v>
      </c>
      <c r="X89" s="109">
        <f>IF(MOD(COLUMNS($W$85:X$85)-1,$M89)=0,1,0)</f>
        <v>0</v>
      </c>
      <c r="Y89" s="109">
        <f>IF(MOD(COLUMNS($W$85:Y$85)-1,$M89)=0,1,0)</f>
        <v>0</v>
      </c>
      <c r="Z89" s="109">
        <f>IF(MOD(COLUMNS($W$85:Z$85)-1,$M89)=0,1,0)</f>
        <v>0</v>
      </c>
      <c r="AA89" s="109">
        <f>IF(MOD(COLUMNS($W$85:AA$85)-1,$M89)=0,1,0)</f>
        <v>0</v>
      </c>
      <c r="AB89" s="109">
        <f>IF(MOD(COLUMNS($W$85:AB$85)-1,$M89)=0,1,0)</f>
        <v>0</v>
      </c>
      <c r="AC89" s="109">
        <f>IF(MOD(COLUMNS($W$85:AC$85)-1,$M89)=0,1,0)</f>
        <v>0</v>
      </c>
      <c r="AD89" s="109">
        <f>IF(MOD(COLUMNS($W$85:AD$85)-1,$M89)=0,1,0)</f>
        <v>0</v>
      </c>
      <c r="AE89" s="109">
        <f>IF(MOD(COLUMNS($W$85:AE$85)-1,$M89)=0,1,0)</f>
        <v>0</v>
      </c>
      <c r="AF89" s="109">
        <f>IF(MOD(COLUMNS($W$85:AF$85)-1,$M89)=0,1,0)</f>
        <v>0</v>
      </c>
      <c r="AG89" s="109">
        <f>IF(MOD(COLUMNS($W$85:AG$85)-1,$M89)=0,1,0)</f>
        <v>0</v>
      </c>
      <c r="AH89" s="109">
        <f>IF(MOD(COLUMNS($W$85:AH$85)-1,$M89)=0,1,0)</f>
        <v>0</v>
      </c>
      <c r="AI89" s="109">
        <f>IF(MOD(COLUMNS($W$85:AI$85)-1,$M89)=0,1,0)</f>
        <v>0</v>
      </c>
      <c r="AJ89" s="109">
        <f>IF(MOD(COLUMNS($W$85:AJ$85)-1,$M89)=0,1,0)</f>
        <v>0</v>
      </c>
      <c r="AK89" s="109">
        <f>IF(MOD(COLUMNS($W$85:AK$85)-1,$M89)=0,1,0)</f>
        <v>0</v>
      </c>
      <c r="AL89" s="109">
        <f>IF(MOD(COLUMNS($W$85:AL$85)-1,$M89)=0,1,0)</f>
        <v>1</v>
      </c>
      <c r="AM89" s="109">
        <f>IF(MOD(COLUMNS($W$85:AM$85)-1,$M89)=0,1,0)</f>
        <v>0</v>
      </c>
      <c r="AN89" s="109">
        <f>IF(MOD(COLUMNS($W$85:AN$85)-1,$M89)=0,1,0)</f>
        <v>0</v>
      </c>
      <c r="AO89" s="109">
        <f>IF(MOD(COLUMNS($W$85:AO$85)-1,$M89)=0,1,0)</f>
        <v>0</v>
      </c>
      <c r="AP89" s="109">
        <f>IF(MOD(COLUMNS($W$85:AP$85)-1,$M89)=0,1,0)</f>
        <v>0</v>
      </c>
      <c r="AQ89" s="109">
        <f>IF(MOD(COLUMNS($W$85:AQ$85)-1,$M89)=0,1,0)</f>
        <v>0</v>
      </c>
      <c r="AR89" s="109">
        <f>IF(MOD(COLUMNS($W$85:AR$85)-1,$M89)=0,1,0)</f>
        <v>0</v>
      </c>
      <c r="AS89" s="109">
        <f>IF(MOD(COLUMNS($W$85:AS$85)-1,$M89)=0,1,0)</f>
        <v>0</v>
      </c>
      <c r="AT89" s="109">
        <f>IF(MOD(COLUMNS($W$85:AT$85)-1,$M89)=0,1,0)</f>
        <v>0</v>
      </c>
      <c r="AU89" s="109">
        <f>IF(MOD(COLUMNS($W$85:AU$85)-1,$M89)=0,1,0)</f>
        <v>0</v>
      </c>
      <c r="AV89" s="109">
        <f>IF(MOD(COLUMNS($W$85:AV$85)-1,$M89)=0,1,0)</f>
        <v>0</v>
      </c>
      <c r="AW89" s="109">
        <f>IF(MOD(COLUMNS($W$85:AW$85)-1,$M89)=0,1,0)</f>
        <v>0</v>
      </c>
      <c r="AX89" s="109">
        <f>IF(MOD(COLUMNS($W$85:AX$85)-1,$M89)=0,1,0)</f>
        <v>0</v>
      </c>
      <c r="AY89" s="109">
        <f>IF(MOD(COLUMNS($W$85:AY$85)-1,$M89)=0,1,0)</f>
        <v>0</v>
      </c>
      <c r="AZ89" s="109">
        <f>IF(MOD(COLUMNS($W$85:AZ$85)-1,$M89)=0,1,0)</f>
        <v>0</v>
      </c>
      <c r="BA89" s="109">
        <f>IF(MOD(COLUMNS($W$85:BA$85)-1,$M89)=0,1,0)</f>
        <v>1</v>
      </c>
      <c r="BB89" s="109">
        <f>IF(MOD(COLUMNS($W$85:BB$85)-1,$M89)=0,1,0)</f>
        <v>0</v>
      </c>
      <c r="BC89" s="109">
        <f>IF(MOD(COLUMNS($W$85:BC$85)-1,$M89)=0,1,0)</f>
        <v>0</v>
      </c>
    </row>
    <row r="90" spans="2:55" hidden="1" outlineLevel="1" x14ac:dyDescent="0.2">
      <c r="B90" s="20" t="s">
        <v>192</v>
      </c>
      <c r="C90" s="17" t="s">
        <v>19</v>
      </c>
      <c r="D90" s="17">
        <v>5000</v>
      </c>
      <c r="E90" s="167" t="s">
        <v>181</v>
      </c>
      <c r="F90" s="486" t="s">
        <v>182</v>
      </c>
      <c r="G90" s="487"/>
      <c r="H90" s="487"/>
      <c r="I90" s="487"/>
      <c r="J90" s="488"/>
      <c r="L90" s="99">
        <v>0</v>
      </c>
      <c r="M90" s="99">
        <v>15</v>
      </c>
      <c r="N90" s="99">
        <f t="shared" si="19"/>
        <v>3</v>
      </c>
      <c r="O90" s="109">
        <f>IF(MOD(COLUMNS($O$85:O$85)-1,$M90)=0,1,0)</f>
        <v>1</v>
      </c>
      <c r="P90" s="109">
        <f>IF(MOD(COLUMNS($O$85:P$85)-1,$M90)=0,1,0)</f>
        <v>0</v>
      </c>
      <c r="Q90" s="109">
        <f>IF(MOD(COLUMNS($O$85:Q$85)-1,$M90)=0,1,0)</f>
        <v>0</v>
      </c>
      <c r="R90" s="109">
        <f>IF(MOD(COLUMNS($O$85:R$85)-1,$M90)=0,1,0)</f>
        <v>0</v>
      </c>
      <c r="S90" s="109">
        <f>IF(MOD(COLUMNS($O$85:S$85)-1,$M90)=0,1,0)</f>
        <v>0</v>
      </c>
      <c r="T90" s="109">
        <f>IF(MOD(COLUMNS($O$85:T$85)-1,$M90)=0,1,0)</f>
        <v>0</v>
      </c>
      <c r="U90" s="109">
        <f>IF(MOD(COLUMNS($O$85:U$85)-1,$M90)=0,1,0)</f>
        <v>0</v>
      </c>
      <c r="V90" s="109">
        <f>IF(MOD(COLUMNS($O$85:V$85)-1,$M90)=0,1,0)</f>
        <v>0</v>
      </c>
      <c r="W90" s="109">
        <f>IF(MOD(COLUMNS($O$85:W$85)-1,$M90)=0,1,0)</f>
        <v>0</v>
      </c>
      <c r="X90" s="109">
        <f>IF(MOD(COLUMNS($O$85:X$85)-1,$M90)=0,1,0)</f>
        <v>0</v>
      </c>
      <c r="Y90" s="109">
        <f>IF(MOD(COLUMNS($O$85:Y$85)-1,$M90)=0,1,0)</f>
        <v>0</v>
      </c>
      <c r="Z90" s="109">
        <f>IF(MOD(COLUMNS($O$85:Z$85)-1,$M90)=0,1,0)</f>
        <v>0</v>
      </c>
      <c r="AA90" s="109">
        <f>IF(MOD(COLUMNS($O$85:AA$85)-1,$M90)=0,1,0)</f>
        <v>0</v>
      </c>
      <c r="AB90" s="109">
        <f>IF(MOD(COLUMNS($O$85:AB$85)-1,$M90)=0,1,0)</f>
        <v>0</v>
      </c>
      <c r="AC90" s="109">
        <f>IF(MOD(COLUMNS($O$85:AC$85)-1,$M90)=0,1,0)</f>
        <v>0</v>
      </c>
      <c r="AD90" s="109">
        <f>IF(MOD(COLUMNS($O$85:AD$85)-1,$M90)=0,1,0)</f>
        <v>1</v>
      </c>
      <c r="AE90" s="109">
        <f>IF(MOD(COLUMNS($O$85:AE$85)-1,$M90)=0,1,0)</f>
        <v>0</v>
      </c>
      <c r="AF90" s="109">
        <f>IF(MOD(COLUMNS($O$85:AF$85)-1,$M90)=0,1,0)</f>
        <v>0</v>
      </c>
      <c r="AG90" s="109">
        <f>IF(MOD(COLUMNS($O$85:AG$85)-1,$M90)=0,1,0)</f>
        <v>0</v>
      </c>
      <c r="AH90" s="109">
        <f>IF(MOD(COLUMNS($O$85:AH$85)-1,$M90)=0,1,0)</f>
        <v>0</v>
      </c>
      <c r="AI90" s="109">
        <f>IF(MOD(COLUMNS($O$85:AI$85)-1,$M90)=0,1,0)</f>
        <v>0</v>
      </c>
      <c r="AJ90" s="109">
        <f>IF(MOD(COLUMNS($O$85:AJ$85)-1,$M90)=0,1,0)</f>
        <v>0</v>
      </c>
      <c r="AK90" s="109">
        <f>IF(MOD(COLUMNS($O$85:AK$85)-1,$M90)=0,1,0)</f>
        <v>0</v>
      </c>
      <c r="AL90" s="109">
        <f>IF(MOD(COLUMNS($O$85:AL$85)-1,$M90)=0,1,0)</f>
        <v>0</v>
      </c>
      <c r="AM90" s="109">
        <f>IF(MOD(COLUMNS($O$85:AM$85)-1,$M90)=0,1,0)</f>
        <v>0</v>
      </c>
      <c r="AN90" s="109">
        <f>IF(MOD(COLUMNS($O$85:AN$85)-1,$M90)=0,1,0)</f>
        <v>0</v>
      </c>
      <c r="AO90" s="109">
        <f>IF(MOD(COLUMNS($O$85:AO$85)-1,$M90)=0,1,0)</f>
        <v>0</v>
      </c>
      <c r="AP90" s="109">
        <f>IF(MOD(COLUMNS($O$85:AP$85)-1,$M90)=0,1,0)</f>
        <v>0</v>
      </c>
      <c r="AQ90" s="109">
        <f>IF(MOD(COLUMNS($O$85:AQ$85)-1,$M90)=0,1,0)</f>
        <v>0</v>
      </c>
      <c r="AR90" s="109">
        <f>IF(MOD(COLUMNS($O$85:AR$85)-1,$M90)=0,1,0)</f>
        <v>0</v>
      </c>
      <c r="AS90" s="109">
        <f>IF(MOD(COLUMNS($O$85:AS$85)-1,$M90)=0,1,0)</f>
        <v>1</v>
      </c>
      <c r="AT90" s="109">
        <f>IF(MOD(COLUMNS($O$85:AT$85)-1,$M90)=0,1,0)</f>
        <v>0</v>
      </c>
      <c r="AU90" s="109">
        <f>IF(MOD(COLUMNS($O$85:AU$85)-1,$M90)=0,1,0)</f>
        <v>0</v>
      </c>
      <c r="AV90" s="109">
        <f>IF(MOD(COLUMNS($O$85:AV$85)-1,$M90)=0,1,0)</f>
        <v>0</v>
      </c>
      <c r="AW90" s="109">
        <f>IF(MOD(COLUMNS($O$85:AW$85)-1,$M90)=0,1,0)</f>
        <v>0</v>
      </c>
      <c r="AX90" s="109">
        <f>IF(MOD(COLUMNS($O$85:AX$85)-1,$M90)=0,1,0)</f>
        <v>0</v>
      </c>
      <c r="AY90" s="109">
        <f>IF(MOD(COLUMNS($O$85:AY$85)-1,$M90)=0,1,0)</f>
        <v>0</v>
      </c>
      <c r="AZ90" s="109">
        <f>IF(MOD(COLUMNS($O$85:AZ$85)-1,$M90)=0,1,0)</f>
        <v>0</v>
      </c>
      <c r="BA90" s="109">
        <f>IF(MOD(COLUMNS($O$85:BA$85)-1,$M90)=0,1,0)</f>
        <v>0</v>
      </c>
      <c r="BB90" s="109">
        <f>IF(MOD(COLUMNS($O$85:BB$85)-1,$M90)=0,1,0)</f>
        <v>0</v>
      </c>
      <c r="BC90" s="109">
        <f>IF(MOD(COLUMNS($O$85:BC$85)-1,$M90)=0,1,0)</f>
        <v>0</v>
      </c>
    </row>
    <row r="91" spans="2:55" hidden="1" outlineLevel="1" x14ac:dyDescent="0.2">
      <c r="B91" s="20" t="s">
        <v>193</v>
      </c>
      <c r="C91" s="17" t="s">
        <v>19</v>
      </c>
      <c r="D91" s="17">
        <v>25000</v>
      </c>
      <c r="E91" s="167" t="s">
        <v>71</v>
      </c>
      <c r="F91" s="486" t="s">
        <v>72</v>
      </c>
      <c r="G91" s="487"/>
      <c r="H91" s="487"/>
      <c r="I91" s="487"/>
      <c r="J91" s="488"/>
      <c r="L91" s="99">
        <v>0</v>
      </c>
      <c r="M91" s="99">
        <v>10</v>
      </c>
      <c r="N91" s="99">
        <f t="shared" si="19"/>
        <v>5</v>
      </c>
      <c r="O91" s="109">
        <f>IF(MOD(COLUMNS($O$85:O$85)-1,$M91)=0,1,0)</f>
        <v>1</v>
      </c>
      <c r="P91" s="109">
        <f>IF(MOD(COLUMNS($O$85:P$85)-1,$M91)=0,1,0)</f>
        <v>0</v>
      </c>
      <c r="Q91" s="109">
        <f>IF(MOD(COLUMNS($O$85:Q$85)-1,$M91)=0,1,0)</f>
        <v>0</v>
      </c>
      <c r="R91" s="109">
        <f>IF(MOD(COLUMNS($O$85:R$85)-1,$M91)=0,1,0)</f>
        <v>0</v>
      </c>
      <c r="S91" s="109">
        <f>IF(MOD(COLUMNS($O$85:S$85)-1,$M91)=0,1,0)</f>
        <v>0</v>
      </c>
      <c r="T91" s="109">
        <f>IF(MOD(COLUMNS($O$85:T$85)-1,$M91)=0,1,0)</f>
        <v>0</v>
      </c>
      <c r="U91" s="109">
        <f>IF(MOD(COLUMNS($O$85:U$85)-1,$M91)=0,1,0)</f>
        <v>0</v>
      </c>
      <c r="V91" s="109">
        <f>IF(MOD(COLUMNS($O$85:V$85)-1,$M91)=0,1,0)</f>
        <v>0</v>
      </c>
      <c r="W91" s="109">
        <f>IF(MOD(COLUMNS($O$85:W$85)-1,$M91)=0,1,0)</f>
        <v>0</v>
      </c>
      <c r="X91" s="109">
        <f>IF(MOD(COLUMNS($O$85:X$85)-1,$M91)=0,1,0)</f>
        <v>0</v>
      </c>
      <c r="Y91" s="109">
        <f>IF(MOD(COLUMNS($O$85:Y$85)-1,$M91)=0,1,0)</f>
        <v>1</v>
      </c>
      <c r="Z91" s="109">
        <f>IF(MOD(COLUMNS($O$85:Z$85)-1,$M91)=0,1,0)</f>
        <v>0</v>
      </c>
      <c r="AA91" s="109">
        <f>IF(MOD(COLUMNS($O$85:AA$85)-1,$M91)=0,1,0)</f>
        <v>0</v>
      </c>
      <c r="AB91" s="109">
        <f>IF(MOD(COLUMNS($O$85:AB$85)-1,$M91)=0,1,0)</f>
        <v>0</v>
      </c>
      <c r="AC91" s="109">
        <f>IF(MOD(COLUMNS($O$85:AC$85)-1,$M91)=0,1,0)</f>
        <v>0</v>
      </c>
      <c r="AD91" s="109">
        <f>IF(MOD(COLUMNS($O$85:AD$85)-1,$M91)=0,1,0)</f>
        <v>0</v>
      </c>
      <c r="AE91" s="109">
        <f>IF(MOD(COLUMNS($O$85:AE$85)-1,$M91)=0,1,0)</f>
        <v>0</v>
      </c>
      <c r="AF91" s="109">
        <f>IF(MOD(COLUMNS($O$85:AF$85)-1,$M91)=0,1,0)</f>
        <v>0</v>
      </c>
      <c r="AG91" s="109">
        <f>IF(MOD(COLUMNS($O$85:AG$85)-1,$M91)=0,1,0)</f>
        <v>0</v>
      </c>
      <c r="AH91" s="109">
        <f>IF(MOD(COLUMNS($O$85:AH$85)-1,$M91)=0,1,0)</f>
        <v>0</v>
      </c>
      <c r="AI91" s="109">
        <f>IF(MOD(COLUMNS($O$85:AI$85)-1,$M91)=0,1,0)</f>
        <v>1</v>
      </c>
      <c r="AJ91" s="109">
        <f>IF(MOD(COLUMNS($O$85:AJ$85)-1,$M91)=0,1,0)</f>
        <v>0</v>
      </c>
      <c r="AK91" s="109">
        <f>IF(MOD(COLUMNS($O$85:AK$85)-1,$M91)=0,1,0)</f>
        <v>0</v>
      </c>
      <c r="AL91" s="109">
        <f>IF(MOD(COLUMNS($O$85:AL$85)-1,$M91)=0,1,0)</f>
        <v>0</v>
      </c>
      <c r="AM91" s="109">
        <f>IF(MOD(COLUMNS($O$85:AM$85)-1,$M91)=0,1,0)</f>
        <v>0</v>
      </c>
      <c r="AN91" s="109">
        <f>IF(MOD(COLUMNS($O$85:AN$85)-1,$M91)=0,1,0)</f>
        <v>0</v>
      </c>
      <c r="AO91" s="109">
        <f>IF(MOD(COLUMNS($O$85:AO$85)-1,$M91)=0,1,0)</f>
        <v>0</v>
      </c>
      <c r="AP91" s="109">
        <f>IF(MOD(COLUMNS($O$85:AP$85)-1,$M91)=0,1,0)</f>
        <v>0</v>
      </c>
      <c r="AQ91" s="109">
        <f>IF(MOD(COLUMNS($O$85:AQ$85)-1,$M91)=0,1,0)</f>
        <v>0</v>
      </c>
      <c r="AR91" s="109">
        <f>IF(MOD(COLUMNS($O$85:AR$85)-1,$M91)=0,1,0)</f>
        <v>0</v>
      </c>
      <c r="AS91" s="109">
        <f>IF(MOD(COLUMNS($O$85:AS$85)-1,$M91)=0,1,0)</f>
        <v>1</v>
      </c>
      <c r="AT91" s="109">
        <f>IF(MOD(COLUMNS($O$85:AT$85)-1,$M91)=0,1,0)</f>
        <v>0</v>
      </c>
      <c r="AU91" s="109">
        <f>IF(MOD(COLUMNS($O$85:AU$85)-1,$M91)=0,1,0)</f>
        <v>0</v>
      </c>
      <c r="AV91" s="109">
        <f>IF(MOD(COLUMNS($O$85:AV$85)-1,$M91)=0,1,0)</f>
        <v>0</v>
      </c>
      <c r="AW91" s="109">
        <f>IF(MOD(COLUMNS($O$85:AW$85)-1,$M91)=0,1,0)</f>
        <v>0</v>
      </c>
      <c r="AX91" s="109">
        <f>IF(MOD(COLUMNS($O$85:AX$85)-1,$M91)=0,1,0)</f>
        <v>0</v>
      </c>
      <c r="AY91" s="109">
        <f>IF(MOD(COLUMNS($O$85:AY$85)-1,$M91)=0,1,0)</f>
        <v>0</v>
      </c>
      <c r="AZ91" s="109">
        <f>IF(MOD(COLUMNS($O$85:AZ$85)-1,$M91)=0,1,0)</f>
        <v>0</v>
      </c>
      <c r="BA91" s="109">
        <f>IF(MOD(COLUMNS($O$85:BA$85)-1,$M91)=0,1,0)</f>
        <v>0</v>
      </c>
      <c r="BB91" s="109">
        <f>IF(MOD(COLUMNS($O$85:BB$85)-1,$M91)=0,1,0)</f>
        <v>0</v>
      </c>
      <c r="BC91" s="109">
        <f>IF(MOD(COLUMNS($O$85:BC$85)-1,$M91)=0,1,0)</f>
        <v>1</v>
      </c>
    </row>
    <row r="92" spans="2:55" hidden="1" outlineLevel="1" x14ac:dyDescent="0.2">
      <c r="B92" s="20" t="s">
        <v>194</v>
      </c>
      <c r="C92" s="17" t="s">
        <v>19</v>
      </c>
      <c r="D92" s="17">
        <f>1.61 * 500</f>
        <v>805</v>
      </c>
      <c r="E92" s="167" t="s">
        <v>190</v>
      </c>
      <c r="F92" s="486" t="s">
        <v>195</v>
      </c>
      <c r="G92" s="487"/>
      <c r="H92" s="487"/>
      <c r="I92" s="487"/>
      <c r="J92" s="488"/>
      <c r="L92" s="99">
        <v>0</v>
      </c>
      <c r="M92" s="99">
        <v>15</v>
      </c>
      <c r="N92" s="99">
        <f t="shared" si="19"/>
        <v>3</v>
      </c>
      <c r="O92" s="109">
        <f>IF(MOD(COLUMNS($O$85:O$85)-1,$M92)=0,1,0)</f>
        <v>1</v>
      </c>
      <c r="P92" s="109">
        <f>IF(MOD(COLUMNS($O$85:P$85)-1,$M92)=0,1,0)</f>
        <v>0</v>
      </c>
      <c r="Q92" s="109">
        <f>IF(MOD(COLUMNS($O$85:Q$85)-1,$M92)=0,1,0)</f>
        <v>0</v>
      </c>
      <c r="R92" s="109">
        <f>IF(MOD(COLUMNS($O$85:R$85)-1,$M92)=0,1,0)</f>
        <v>0</v>
      </c>
      <c r="S92" s="109">
        <f>IF(MOD(COLUMNS($O$85:S$85)-1,$M92)=0,1,0)</f>
        <v>0</v>
      </c>
      <c r="T92" s="109">
        <f>IF(MOD(COLUMNS($O$85:T$85)-1,$M92)=0,1,0)</f>
        <v>0</v>
      </c>
      <c r="U92" s="109">
        <f>IF(MOD(COLUMNS($O$85:U$85)-1,$M92)=0,1,0)</f>
        <v>0</v>
      </c>
      <c r="V92" s="109">
        <f>IF(MOD(COLUMNS($O$85:V$85)-1,$M92)=0,1,0)</f>
        <v>0</v>
      </c>
      <c r="W92" s="109">
        <f>IF(MOD(COLUMNS($O$85:W$85)-1,$M92)=0,1,0)</f>
        <v>0</v>
      </c>
      <c r="X92" s="109">
        <f>IF(MOD(COLUMNS($O$85:X$85)-1,$M92)=0,1,0)</f>
        <v>0</v>
      </c>
      <c r="Y92" s="109">
        <f>IF(MOD(COLUMNS($O$85:Y$85)-1,$M92)=0,1,0)</f>
        <v>0</v>
      </c>
      <c r="Z92" s="109">
        <f>IF(MOD(COLUMNS($O$85:Z$85)-1,$M92)=0,1,0)</f>
        <v>0</v>
      </c>
      <c r="AA92" s="109">
        <f>IF(MOD(COLUMNS($O$85:AA$85)-1,$M92)=0,1,0)</f>
        <v>0</v>
      </c>
      <c r="AB92" s="109">
        <f>IF(MOD(COLUMNS($O$85:AB$85)-1,$M92)=0,1,0)</f>
        <v>0</v>
      </c>
      <c r="AC92" s="109">
        <f>IF(MOD(COLUMNS($O$85:AC$85)-1,$M92)=0,1,0)</f>
        <v>0</v>
      </c>
      <c r="AD92" s="109">
        <f>IF(MOD(COLUMNS($O$85:AD$85)-1,$M92)=0,1,0)</f>
        <v>1</v>
      </c>
      <c r="AE92" s="109">
        <f>IF(MOD(COLUMNS($O$85:AE$85)-1,$M92)=0,1,0)</f>
        <v>0</v>
      </c>
      <c r="AF92" s="109">
        <f>IF(MOD(COLUMNS($O$85:AF$85)-1,$M92)=0,1,0)</f>
        <v>0</v>
      </c>
      <c r="AG92" s="109">
        <f>IF(MOD(COLUMNS($O$85:AG$85)-1,$M92)=0,1,0)</f>
        <v>0</v>
      </c>
      <c r="AH92" s="109">
        <f>IF(MOD(COLUMNS($O$85:AH$85)-1,$M92)=0,1,0)</f>
        <v>0</v>
      </c>
      <c r="AI92" s="109">
        <f>IF(MOD(COLUMNS($O$85:AI$85)-1,$M92)=0,1,0)</f>
        <v>0</v>
      </c>
      <c r="AJ92" s="109">
        <f>IF(MOD(COLUMNS($O$85:AJ$85)-1,$M92)=0,1,0)</f>
        <v>0</v>
      </c>
      <c r="AK92" s="109">
        <f>IF(MOD(COLUMNS($O$85:AK$85)-1,$M92)=0,1,0)</f>
        <v>0</v>
      </c>
      <c r="AL92" s="109">
        <f>IF(MOD(COLUMNS($O$85:AL$85)-1,$M92)=0,1,0)</f>
        <v>0</v>
      </c>
      <c r="AM92" s="109">
        <f>IF(MOD(COLUMNS($O$85:AM$85)-1,$M92)=0,1,0)</f>
        <v>0</v>
      </c>
      <c r="AN92" s="109">
        <f>IF(MOD(COLUMNS($O$85:AN$85)-1,$M92)=0,1,0)</f>
        <v>0</v>
      </c>
      <c r="AO92" s="109">
        <f>IF(MOD(COLUMNS($O$85:AO$85)-1,$M92)=0,1,0)</f>
        <v>0</v>
      </c>
      <c r="AP92" s="109">
        <f>IF(MOD(COLUMNS($O$85:AP$85)-1,$M92)=0,1,0)</f>
        <v>0</v>
      </c>
      <c r="AQ92" s="109">
        <f>IF(MOD(COLUMNS($O$85:AQ$85)-1,$M92)=0,1,0)</f>
        <v>0</v>
      </c>
      <c r="AR92" s="109">
        <f>IF(MOD(COLUMNS($O$85:AR$85)-1,$M92)=0,1,0)</f>
        <v>0</v>
      </c>
      <c r="AS92" s="109">
        <f>IF(MOD(COLUMNS($O$85:AS$85)-1,$M92)=0,1,0)</f>
        <v>1</v>
      </c>
      <c r="AT92" s="109">
        <f>IF(MOD(COLUMNS($O$85:AT$85)-1,$M92)=0,1,0)</f>
        <v>0</v>
      </c>
      <c r="AU92" s="109">
        <f>IF(MOD(COLUMNS($O$85:AU$85)-1,$M92)=0,1,0)</f>
        <v>0</v>
      </c>
      <c r="AV92" s="109">
        <f>IF(MOD(COLUMNS($O$85:AV$85)-1,$M92)=0,1,0)</f>
        <v>0</v>
      </c>
      <c r="AW92" s="109">
        <f>IF(MOD(COLUMNS($O$85:AW$85)-1,$M92)=0,1,0)</f>
        <v>0</v>
      </c>
      <c r="AX92" s="109">
        <f>IF(MOD(COLUMNS($O$85:AX$85)-1,$M92)=0,1,0)</f>
        <v>0</v>
      </c>
      <c r="AY92" s="109">
        <f>IF(MOD(COLUMNS($O$85:AY$85)-1,$M92)=0,1,0)</f>
        <v>0</v>
      </c>
      <c r="AZ92" s="109">
        <f>IF(MOD(COLUMNS($O$85:AZ$85)-1,$M92)=0,1,0)</f>
        <v>0</v>
      </c>
      <c r="BA92" s="109">
        <f>IF(MOD(COLUMNS($O$85:BA$85)-1,$M92)=0,1,0)</f>
        <v>0</v>
      </c>
      <c r="BB92" s="109">
        <f>IF(MOD(COLUMNS($O$85:BB$85)-1,$M92)=0,1,0)</f>
        <v>0</v>
      </c>
      <c r="BC92" s="109">
        <f>IF(MOD(COLUMNS($O$85:BC$85)-1,$M92)=0,1,0)</f>
        <v>0</v>
      </c>
    </row>
    <row r="93" spans="2:55" hidden="1" outlineLevel="1" x14ac:dyDescent="0.2">
      <c r="B93" s="20" t="s">
        <v>196</v>
      </c>
      <c r="C93" s="17" t="s">
        <v>19</v>
      </c>
      <c r="D93" s="17">
        <f>1.61 * 18000</f>
        <v>28980</v>
      </c>
      <c r="E93" s="167" t="s">
        <v>190</v>
      </c>
      <c r="F93" s="486" t="s">
        <v>197</v>
      </c>
      <c r="G93" s="487"/>
      <c r="H93" s="487"/>
      <c r="I93" s="487"/>
      <c r="J93" s="488"/>
      <c r="L93" s="99">
        <v>5</v>
      </c>
      <c r="M93" s="99">
        <v>15</v>
      </c>
      <c r="N93" s="99">
        <f t="shared" si="19"/>
        <v>3</v>
      </c>
      <c r="O93" s="109">
        <v>0</v>
      </c>
      <c r="P93" s="109">
        <v>0</v>
      </c>
      <c r="Q93" s="109">
        <v>0</v>
      </c>
      <c r="R93" s="109">
        <v>0</v>
      </c>
      <c r="S93" s="109">
        <v>0</v>
      </c>
      <c r="T93" s="109">
        <f>IF(MOD(COLUMNS($T$85:T$85)-1,$M93)=0,1,0)</f>
        <v>1</v>
      </c>
      <c r="U93" s="109">
        <f>IF(MOD(COLUMNS($T$85:U$85)-1,$M93)=0,1,0)</f>
        <v>0</v>
      </c>
      <c r="V93" s="109">
        <f>IF(MOD(COLUMNS($T$85:V$85)-1,$M93)=0,1,0)</f>
        <v>0</v>
      </c>
      <c r="W93" s="109">
        <f>IF(MOD(COLUMNS($T$85:W$85)-1,$M93)=0,1,0)</f>
        <v>0</v>
      </c>
      <c r="X93" s="109">
        <f>IF(MOD(COLUMNS($T$85:X$85)-1,$M93)=0,1,0)</f>
        <v>0</v>
      </c>
      <c r="Y93" s="109">
        <f>IF(MOD(COLUMNS($T$85:Y$85)-1,$M93)=0,1,0)</f>
        <v>0</v>
      </c>
      <c r="Z93" s="109">
        <f>IF(MOD(COLUMNS($T$85:Z$85)-1,$M93)=0,1,0)</f>
        <v>0</v>
      </c>
      <c r="AA93" s="109">
        <f>IF(MOD(COLUMNS($T$85:AA$85)-1,$M93)=0,1,0)</f>
        <v>0</v>
      </c>
      <c r="AB93" s="109">
        <f>IF(MOD(COLUMNS($T$85:AB$85)-1,$M93)=0,1,0)</f>
        <v>0</v>
      </c>
      <c r="AC93" s="109">
        <f>IF(MOD(COLUMNS($T$85:AC$85)-1,$M93)=0,1,0)</f>
        <v>0</v>
      </c>
      <c r="AD93" s="109">
        <f>IF(MOD(COLUMNS($T$85:AD$85)-1,$M93)=0,1,0)</f>
        <v>0</v>
      </c>
      <c r="AE93" s="109">
        <f>IF(MOD(COLUMNS($T$85:AE$85)-1,$M93)=0,1,0)</f>
        <v>0</v>
      </c>
      <c r="AF93" s="109">
        <f>IF(MOD(COLUMNS($T$85:AF$85)-1,$M93)=0,1,0)</f>
        <v>0</v>
      </c>
      <c r="AG93" s="109">
        <f>IF(MOD(COLUMNS($T$85:AG$85)-1,$M93)=0,1,0)</f>
        <v>0</v>
      </c>
      <c r="AH93" s="109">
        <f>IF(MOD(COLUMNS($T$85:AH$85)-1,$M93)=0,1,0)</f>
        <v>0</v>
      </c>
      <c r="AI93" s="109">
        <f>IF(MOD(COLUMNS($T$85:AI$85)-1,$M93)=0,1,0)</f>
        <v>1</v>
      </c>
      <c r="AJ93" s="109">
        <f>IF(MOD(COLUMNS($T$85:AJ$85)-1,$M93)=0,1,0)</f>
        <v>0</v>
      </c>
      <c r="AK93" s="109">
        <f>IF(MOD(COLUMNS($T$85:AK$85)-1,$M93)=0,1,0)</f>
        <v>0</v>
      </c>
      <c r="AL93" s="109">
        <f>IF(MOD(COLUMNS($T$85:AL$85)-1,$M93)=0,1,0)</f>
        <v>0</v>
      </c>
      <c r="AM93" s="109">
        <f>IF(MOD(COLUMNS($T$85:AM$85)-1,$M93)=0,1,0)</f>
        <v>0</v>
      </c>
      <c r="AN93" s="109">
        <f>IF(MOD(COLUMNS($T$85:AN$85)-1,$M93)=0,1,0)</f>
        <v>0</v>
      </c>
      <c r="AO93" s="109">
        <f>IF(MOD(COLUMNS($T$85:AO$85)-1,$M93)=0,1,0)</f>
        <v>0</v>
      </c>
      <c r="AP93" s="109">
        <f>IF(MOD(COLUMNS($T$85:AP$85)-1,$M93)=0,1,0)</f>
        <v>0</v>
      </c>
      <c r="AQ93" s="109">
        <f>IF(MOD(COLUMNS($T$85:AQ$85)-1,$M93)=0,1,0)</f>
        <v>0</v>
      </c>
      <c r="AR93" s="109">
        <f>IF(MOD(COLUMNS($T$85:AR$85)-1,$M93)=0,1,0)</f>
        <v>0</v>
      </c>
      <c r="AS93" s="109">
        <f>IF(MOD(COLUMNS($T$85:AS$85)-1,$M93)=0,1,0)</f>
        <v>0</v>
      </c>
      <c r="AT93" s="109">
        <f>IF(MOD(COLUMNS($T$85:AT$85)-1,$M93)=0,1,0)</f>
        <v>0</v>
      </c>
      <c r="AU93" s="109">
        <f>IF(MOD(COLUMNS($T$85:AU$85)-1,$M93)=0,1,0)</f>
        <v>0</v>
      </c>
      <c r="AV93" s="109">
        <f>IF(MOD(COLUMNS($T$85:AV$85)-1,$M93)=0,1,0)</f>
        <v>0</v>
      </c>
      <c r="AW93" s="109">
        <f>IF(MOD(COLUMNS($T$85:AW$85)-1,$M93)=0,1,0)</f>
        <v>0</v>
      </c>
      <c r="AX93" s="109">
        <f>IF(MOD(COLUMNS($T$85:AX$85)-1,$M93)=0,1,0)</f>
        <v>1</v>
      </c>
      <c r="AY93" s="109">
        <f>IF(MOD(COLUMNS($T$85:AY$85)-1,$M93)=0,1,0)</f>
        <v>0</v>
      </c>
      <c r="AZ93" s="109">
        <f>IF(MOD(COLUMNS($T$85:AZ$85)-1,$M93)=0,1,0)</f>
        <v>0</v>
      </c>
      <c r="BA93" s="109">
        <f>IF(MOD(COLUMNS($T$85:BA$85)-1,$M93)=0,1,0)</f>
        <v>0</v>
      </c>
      <c r="BB93" s="109">
        <f>IF(MOD(COLUMNS($T$85:BB$85)-1,$M93)=0,1,0)</f>
        <v>0</v>
      </c>
      <c r="BC93" s="109">
        <f>IF(MOD(COLUMNS($T$85:BC$85)-1,$M93)=0,1,0)</f>
        <v>0</v>
      </c>
    </row>
    <row r="94" spans="2:55" hidden="1" outlineLevel="1" x14ac:dyDescent="0.2">
      <c r="B94" s="20" t="s">
        <v>198</v>
      </c>
      <c r="C94" s="17" t="s">
        <v>19</v>
      </c>
      <c r="D94" s="17">
        <f>1.61 * 600</f>
        <v>966.00000000000011</v>
      </c>
      <c r="E94" s="167" t="s">
        <v>190</v>
      </c>
      <c r="F94" s="486" t="s">
        <v>199</v>
      </c>
      <c r="G94" s="487"/>
      <c r="H94" s="487"/>
      <c r="I94" s="487"/>
      <c r="J94" s="488"/>
      <c r="L94" s="99">
        <v>1</v>
      </c>
      <c r="M94" s="99">
        <v>1</v>
      </c>
      <c r="N94" s="99">
        <f t="shared" si="19"/>
        <v>40</v>
      </c>
      <c r="O94" s="109">
        <v>0</v>
      </c>
      <c r="P94" s="109">
        <f>IF(MOD(COLUMNS($P$85:P$85)-1,$M94)=0,1,0)</f>
        <v>1</v>
      </c>
      <c r="Q94" s="109">
        <f>IF(MOD(COLUMNS($P$85:Q$85)-1,$M94)=0,1,0)</f>
        <v>1</v>
      </c>
      <c r="R94" s="109">
        <f>IF(MOD(COLUMNS($P$85:R$85)-1,$M94)=0,1,0)</f>
        <v>1</v>
      </c>
      <c r="S94" s="109">
        <f>IF(MOD(COLUMNS($P$85:S$85)-1,$M94)=0,1,0)</f>
        <v>1</v>
      </c>
      <c r="T94" s="109">
        <f>IF(MOD(COLUMNS($P$85:T$85)-1,$M94)=0,1,0)</f>
        <v>1</v>
      </c>
      <c r="U94" s="109">
        <f>IF(MOD(COLUMNS($P$85:U$85)-1,$M94)=0,1,0)</f>
        <v>1</v>
      </c>
      <c r="V94" s="109">
        <f>IF(MOD(COLUMNS($P$85:V$85)-1,$M94)=0,1,0)</f>
        <v>1</v>
      </c>
      <c r="W94" s="109">
        <f>IF(MOD(COLUMNS($P$85:W$85)-1,$M94)=0,1,0)</f>
        <v>1</v>
      </c>
      <c r="X94" s="109">
        <f>IF(MOD(COLUMNS($P$85:X$85)-1,$M94)=0,1,0)</f>
        <v>1</v>
      </c>
      <c r="Y94" s="109">
        <f>IF(MOD(COLUMNS($P$85:Y$85)-1,$M94)=0,1,0)</f>
        <v>1</v>
      </c>
      <c r="Z94" s="109">
        <f>IF(MOD(COLUMNS($P$85:Z$85)-1,$M94)=0,1,0)</f>
        <v>1</v>
      </c>
      <c r="AA94" s="109">
        <f>IF(MOD(COLUMNS($P$85:AA$85)-1,$M94)=0,1,0)</f>
        <v>1</v>
      </c>
      <c r="AB94" s="109">
        <f>IF(MOD(COLUMNS($P$85:AB$85)-1,$M94)=0,1,0)</f>
        <v>1</v>
      </c>
      <c r="AC94" s="109">
        <f>IF(MOD(COLUMNS($P$85:AC$85)-1,$M94)=0,1,0)</f>
        <v>1</v>
      </c>
      <c r="AD94" s="109">
        <f>IF(MOD(COLUMNS($P$85:AD$85)-1,$M94)=0,1,0)</f>
        <v>1</v>
      </c>
      <c r="AE94" s="109">
        <f>IF(MOD(COLUMNS($P$85:AE$85)-1,$M94)=0,1,0)</f>
        <v>1</v>
      </c>
      <c r="AF94" s="109">
        <f>IF(MOD(COLUMNS($P$85:AF$85)-1,$M94)=0,1,0)</f>
        <v>1</v>
      </c>
      <c r="AG94" s="109">
        <f>IF(MOD(COLUMNS($P$85:AG$85)-1,$M94)=0,1,0)</f>
        <v>1</v>
      </c>
      <c r="AH94" s="109">
        <f>IF(MOD(COLUMNS($P$85:AH$85)-1,$M94)=0,1,0)</f>
        <v>1</v>
      </c>
      <c r="AI94" s="109">
        <f>IF(MOD(COLUMNS($P$85:AI$85)-1,$M94)=0,1,0)</f>
        <v>1</v>
      </c>
      <c r="AJ94" s="109">
        <f>IF(MOD(COLUMNS($P$85:AJ$85)-1,$M94)=0,1,0)</f>
        <v>1</v>
      </c>
      <c r="AK94" s="109">
        <f>IF(MOD(COLUMNS($P$85:AK$85)-1,$M94)=0,1,0)</f>
        <v>1</v>
      </c>
      <c r="AL94" s="109">
        <f>IF(MOD(COLUMNS($P$85:AL$85)-1,$M94)=0,1,0)</f>
        <v>1</v>
      </c>
      <c r="AM94" s="109">
        <f>IF(MOD(COLUMNS($P$85:AM$85)-1,$M94)=0,1,0)</f>
        <v>1</v>
      </c>
      <c r="AN94" s="109">
        <f>IF(MOD(COLUMNS($P$85:AN$85)-1,$M94)=0,1,0)</f>
        <v>1</v>
      </c>
      <c r="AO94" s="109">
        <f>IF(MOD(COLUMNS($P$85:AO$85)-1,$M94)=0,1,0)</f>
        <v>1</v>
      </c>
      <c r="AP94" s="109">
        <f>IF(MOD(COLUMNS($P$85:AP$85)-1,$M94)=0,1,0)</f>
        <v>1</v>
      </c>
      <c r="AQ94" s="109">
        <f>IF(MOD(COLUMNS($P$85:AQ$85)-1,$M94)=0,1,0)</f>
        <v>1</v>
      </c>
      <c r="AR94" s="109">
        <f>IF(MOD(COLUMNS($P$85:AR$85)-1,$M94)=0,1,0)</f>
        <v>1</v>
      </c>
      <c r="AS94" s="109">
        <f>IF(MOD(COLUMNS($P$85:AS$85)-1,$M94)=0,1,0)</f>
        <v>1</v>
      </c>
      <c r="AT94" s="109">
        <f>IF(MOD(COLUMNS($P$85:AT$85)-1,$M94)=0,1,0)</f>
        <v>1</v>
      </c>
      <c r="AU94" s="109">
        <f>IF(MOD(COLUMNS($P$85:AU$85)-1,$M94)=0,1,0)</f>
        <v>1</v>
      </c>
      <c r="AV94" s="109">
        <f>IF(MOD(COLUMNS($P$85:AV$85)-1,$M94)=0,1,0)</f>
        <v>1</v>
      </c>
      <c r="AW94" s="109">
        <f>IF(MOD(COLUMNS($P$85:AW$85)-1,$M94)=0,1,0)</f>
        <v>1</v>
      </c>
      <c r="AX94" s="109">
        <f>IF(MOD(COLUMNS($P$85:AX$85)-1,$M94)=0,1,0)</f>
        <v>1</v>
      </c>
      <c r="AY94" s="109">
        <f>IF(MOD(COLUMNS($P$85:AY$85)-1,$M94)=0,1,0)</f>
        <v>1</v>
      </c>
      <c r="AZ94" s="109">
        <f>IF(MOD(COLUMNS($P$85:AZ$85)-1,$M94)=0,1,0)</f>
        <v>1</v>
      </c>
      <c r="BA94" s="109">
        <f>IF(MOD(COLUMNS($P$85:BA$85)-1,$M94)=0,1,0)</f>
        <v>1</v>
      </c>
      <c r="BB94" s="109">
        <f>IF(MOD(COLUMNS($P$85:BB$85)-1,$M94)=0,1,0)</f>
        <v>1</v>
      </c>
      <c r="BC94" s="109">
        <f>IF(MOD(COLUMNS($P$85:BC$85)-1,$M94)=0,1,0)</f>
        <v>1</v>
      </c>
    </row>
    <row r="95" spans="2:55" hidden="1" outlineLevel="1" x14ac:dyDescent="0.2">
      <c r="B95" s="20" t="s">
        <v>200</v>
      </c>
      <c r="C95" s="17" t="s">
        <v>19</v>
      </c>
      <c r="D95" s="17">
        <v>135000</v>
      </c>
      <c r="E95" s="167" t="s">
        <v>71</v>
      </c>
      <c r="F95" s="486" t="s">
        <v>72</v>
      </c>
      <c r="G95" s="487"/>
      <c r="H95" s="487"/>
      <c r="I95" s="487"/>
      <c r="J95" s="488"/>
      <c r="L95" s="99">
        <v>4</v>
      </c>
      <c r="M95" s="99">
        <v>10</v>
      </c>
      <c r="N95" s="99">
        <f t="shared" si="19"/>
        <v>4</v>
      </c>
      <c r="O95" s="109">
        <v>0</v>
      </c>
      <c r="P95" s="109">
        <v>0</v>
      </c>
      <c r="Q95" s="109">
        <v>0</v>
      </c>
      <c r="R95" s="109">
        <v>0</v>
      </c>
      <c r="S95" s="109">
        <f>IF(MOD(COLUMNS($S$85:S$85)-1,$M95)=0,1,0)</f>
        <v>1</v>
      </c>
      <c r="T95" s="109">
        <f>IF(MOD(COLUMNS($S$85:T$85)-1,$M95)=0,1,0)</f>
        <v>0</v>
      </c>
      <c r="U95" s="109">
        <f>IF(MOD(COLUMNS($S$85:U$85)-1,$M95)=0,1,0)</f>
        <v>0</v>
      </c>
      <c r="V95" s="109">
        <f>IF(MOD(COLUMNS($S$85:V$85)-1,$M95)=0,1,0)</f>
        <v>0</v>
      </c>
      <c r="W95" s="109">
        <f>IF(MOD(COLUMNS($S$85:W$85)-1,$M95)=0,1,0)</f>
        <v>0</v>
      </c>
      <c r="X95" s="109">
        <f>IF(MOD(COLUMNS($S$85:X$85)-1,$M95)=0,1,0)</f>
        <v>0</v>
      </c>
      <c r="Y95" s="109">
        <f>IF(MOD(COLUMNS($S$85:Y$85)-1,$M95)=0,1,0)</f>
        <v>0</v>
      </c>
      <c r="Z95" s="109">
        <f>IF(MOD(COLUMNS($S$85:Z$85)-1,$M95)=0,1,0)</f>
        <v>0</v>
      </c>
      <c r="AA95" s="109">
        <f>IF(MOD(COLUMNS($S$85:AA$85)-1,$M95)=0,1,0)</f>
        <v>0</v>
      </c>
      <c r="AB95" s="109">
        <f>IF(MOD(COLUMNS($S$85:AB$85)-1,$M95)=0,1,0)</f>
        <v>0</v>
      </c>
      <c r="AC95" s="109">
        <f>IF(MOD(COLUMNS($S$85:AC$85)-1,$M95)=0,1,0)</f>
        <v>1</v>
      </c>
      <c r="AD95" s="109">
        <f>IF(MOD(COLUMNS($S$85:AD$85)-1,$M95)=0,1,0)</f>
        <v>0</v>
      </c>
      <c r="AE95" s="109">
        <f>IF(MOD(COLUMNS($S$85:AE$85)-1,$M95)=0,1,0)</f>
        <v>0</v>
      </c>
      <c r="AF95" s="109">
        <f>IF(MOD(COLUMNS($S$85:AF$85)-1,$M95)=0,1,0)</f>
        <v>0</v>
      </c>
      <c r="AG95" s="109">
        <f>IF(MOD(COLUMNS($S$85:AG$85)-1,$M95)=0,1,0)</f>
        <v>0</v>
      </c>
      <c r="AH95" s="109">
        <f>IF(MOD(COLUMNS($S$85:AH$85)-1,$M95)=0,1,0)</f>
        <v>0</v>
      </c>
      <c r="AI95" s="109">
        <f>IF(MOD(COLUMNS($S$85:AI$85)-1,$M95)=0,1,0)</f>
        <v>0</v>
      </c>
      <c r="AJ95" s="109">
        <f>IF(MOD(COLUMNS($S$85:AJ$85)-1,$M95)=0,1,0)</f>
        <v>0</v>
      </c>
      <c r="AK95" s="109">
        <f>IF(MOD(COLUMNS($S$85:AK$85)-1,$M95)=0,1,0)</f>
        <v>0</v>
      </c>
      <c r="AL95" s="109">
        <f>IF(MOD(COLUMNS($S$85:AL$85)-1,$M95)=0,1,0)</f>
        <v>0</v>
      </c>
      <c r="AM95" s="109">
        <f>IF(MOD(COLUMNS($S$85:AM$85)-1,$M95)=0,1,0)</f>
        <v>1</v>
      </c>
      <c r="AN95" s="109">
        <f>IF(MOD(COLUMNS($S$85:AN$85)-1,$M95)=0,1,0)</f>
        <v>0</v>
      </c>
      <c r="AO95" s="109">
        <f>IF(MOD(COLUMNS($S$85:AO$85)-1,$M95)=0,1,0)</f>
        <v>0</v>
      </c>
      <c r="AP95" s="109">
        <f>IF(MOD(COLUMNS($S$85:AP$85)-1,$M95)=0,1,0)</f>
        <v>0</v>
      </c>
      <c r="AQ95" s="109">
        <f>IF(MOD(COLUMNS($S$85:AQ$85)-1,$M95)=0,1,0)</f>
        <v>0</v>
      </c>
      <c r="AR95" s="109">
        <f>IF(MOD(COLUMNS($S$85:AR$85)-1,$M95)=0,1,0)</f>
        <v>0</v>
      </c>
      <c r="AS95" s="109">
        <f>IF(MOD(COLUMNS($S$85:AS$85)-1,$M95)=0,1,0)</f>
        <v>0</v>
      </c>
      <c r="AT95" s="109">
        <f>IF(MOD(COLUMNS($S$85:AT$85)-1,$M95)=0,1,0)</f>
        <v>0</v>
      </c>
      <c r="AU95" s="109">
        <f>IF(MOD(COLUMNS($S$85:AU$85)-1,$M95)=0,1,0)</f>
        <v>0</v>
      </c>
      <c r="AV95" s="109">
        <f>IF(MOD(COLUMNS($S$85:AV$85)-1,$M95)=0,1,0)</f>
        <v>0</v>
      </c>
      <c r="AW95" s="109">
        <f>IF(MOD(COLUMNS($S$85:AW$85)-1,$M95)=0,1,0)</f>
        <v>1</v>
      </c>
      <c r="AX95" s="109">
        <f>IF(MOD(COLUMNS($S$85:AX$85)-1,$M95)=0,1,0)</f>
        <v>0</v>
      </c>
      <c r="AY95" s="109">
        <f>IF(MOD(COLUMNS($S$85:AY$85)-1,$M95)=0,1,0)</f>
        <v>0</v>
      </c>
      <c r="AZ95" s="109">
        <f>IF(MOD(COLUMNS($S$85:AZ$85)-1,$M95)=0,1,0)</f>
        <v>0</v>
      </c>
      <c r="BA95" s="109">
        <f>IF(MOD(COLUMNS($S$85:BA$85)-1,$M95)=0,1,0)</f>
        <v>0</v>
      </c>
      <c r="BB95" s="109">
        <f>IF(MOD(COLUMNS($S$85:BB$85)-1,$M95)=0,1,0)</f>
        <v>0</v>
      </c>
      <c r="BC95" s="109">
        <f>IF(MOD(COLUMNS($S$85:BC$85)-1,$M95)=0,1,0)</f>
        <v>0</v>
      </c>
    </row>
    <row r="96" spans="2:55" hidden="1" outlineLevel="1" x14ac:dyDescent="0.2">
      <c r="B96" s="21" t="s">
        <v>201</v>
      </c>
      <c r="C96" s="16" t="s">
        <v>19</v>
      </c>
      <c r="D96" s="16">
        <f>1.61 * 6000</f>
        <v>9660</v>
      </c>
      <c r="E96" s="166" t="s">
        <v>190</v>
      </c>
      <c r="F96" s="489" t="s">
        <v>202</v>
      </c>
      <c r="G96" s="490"/>
      <c r="H96" s="490"/>
      <c r="I96" s="490"/>
      <c r="J96" s="491"/>
      <c r="L96" s="99">
        <v>4</v>
      </c>
      <c r="M96" s="99">
        <v>30</v>
      </c>
      <c r="N96" s="99">
        <f t="shared" si="19"/>
        <v>2</v>
      </c>
      <c r="O96" s="109">
        <v>0</v>
      </c>
      <c r="P96" s="109">
        <v>0</v>
      </c>
      <c r="Q96" s="109">
        <v>0</v>
      </c>
      <c r="R96" s="109">
        <v>0</v>
      </c>
      <c r="S96" s="109">
        <f>IF(MOD(COLUMNS($S$85:S$85)-1,$M96)=0,1,0)</f>
        <v>1</v>
      </c>
      <c r="T96" s="109">
        <f>IF(MOD(COLUMNS($S$85:T$85)-1,$M96)=0,1,0)</f>
        <v>0</v>
      </c>
      <c r="U96" s="109">
        <f>IF(MOD(COLUMNS($S$85:U$85)-1,$M96)=0,1,0)</f>
        <v>0</v>
      </c>
      <c r="V96" s="109">
        <f>IF(MOD(COLUMNS($S$85:V$85)-1,$M96)=0,1,0)</f>
        <v>0</v>
      </c>
      <c r="W96" s="109">
        <f>IF(MOD(COLUMNS($S$85:W$85)-1,$M96)=0,1,0)</f>
        <v>0</v>
      </c>
      <c r="X96" s="109">
        <f>IF(MOD(COLUMNS($S$85:X$85)-1,$M96)=0,1,0)</f>
        <v>0</v>
      </c>
      <c r="Y96" s="109">
        <f>IF(MOD(COLUMNS($S$85:Y$85)-1,$M96)=0,1,0)</f>
        <v>0</v>
      </c>
      <c r="Z96" s="109">
        <f>IF(MOD(COLUMNS($S$85:Z$85)-1,$M96)=0,1,0)</f>
        <v>0</v>
      </c>
      <c r="AA96" s="109">
        <f>IF(MOD(COLUMNS($S$85:AA$85)-1,$M96)=0,1,0)</f>
        <v>0</v>
      </c>
      <c r="AB96" s="109">
        <f>IF(MOD(COLUMNS($S$85:AB$85)-1,$M96)=0,1,0)</f>
        <v>0</v>
      </c>
      <c r="AC96" s="109">
        <f>IF(MOD(COLUMNS($S$85:AC$85)-1,$M96)=0,1,0)</f>
        <v>0</v>
      </c>
      <c r="AD96" s="109">
        <f>IF(MOD(COLUMNS($S$85:AD$85)-1,$M96)=0,1,0)</f>
        <v>0</v>
      </c>
      <c r="AE96" s="109">
        <f>IF(MOD(COLUMNS($S$85:AE$85)-1,$M96)=0,1,0)</f>
        <v>0</v>
      </c>
      <c r="AF96" s="109">
        <f>IF(MOD(COLUMNS($S$85:AF$85)-1,$M96)=0,1,0)</f>
        <v>0</v>
      </c>
      <c r="AG96" s="109">
        <f>IF(MOD(COLUMNS($S$85:AG$85)-1,$M96)=0,1,0)</f>
        <v>0</v>
      </c>
      <c r="AH96" s="109">
        <f>IF(MOD(COLUMNS($S$85:AH$85)-1,$M96)=0,1,0)</f>
        <v>0</v>
      </c>
      <c r="AI96" s="109">
        <f>IF(MOD(COLUMNS($S$85:AI$85)-1,$M96)=0,1,0)</f>
        <v>0</v>
      </c>
      <c r="AJ96" s="109">
        <f>IF(MOD(COLUMNS($S$85:AJ$85)-1,$M96)=0,1,0)</f>
        <v>0</v>
      </c>
      <c r="AK96" s="109">
        <f>IF(MOD(COLUMNS($S$85:AK$85)-1,$M96)=0,1,0)</f>
        <v>0</v>
      </c>
      <c r="AL96" s="109">
        <f>IF(MOD(COLUMNS($S$85:AL$85)-1,$M96)=0,1,0)</f>
        <v>0</v>
      </c>
      <c r="AM96" s="109">
        <f>IF(MOD(COLUMNS($S$85:AM$85)-1,$M96)=0,1,0)</f>
        <v>0</v>
      </c>
      <c r="AN96" s="109">
        <f>IF(MOD(COLUMNS($S$85:AN$85)-1,$M96)=0,1,0)</f>
        <v>0</v>
      </c>
      <c r="AO96" s="109">
        <f>IF(MOD(COLUMNS($S$85:AO$85)-1,$M96)=0,1,0)</f>
        <v>0</v>
      </c>
      <c r="AP96" s="109">
        <f>IF(MOD(COLUMNS($S$85:AP$85)-1,$M96)=0,1,0)</f>
        <v>0</v>
      </c>
      <c r="AQ96" s="109">
        <f>IF(MOD(COLUMNS($S$85:AQ$85)-1,$M96)=0,1,0)</f>
        <v>0</v>
      </c>
      <c r="AR96" s="109">
        <f>IF(MOD(COLUMNS($S$85:AR$85)-1,$M96)=0,1,0)</f>
        <v>0</v>
      </c>
      <c r="AS96" s="109">
        <f>IF(MOD(COLUMNS($S$85:AS$85)-1,$M96)=0,1,0)</f>
        <v>0</v>
      </c>
      <c r="AT96" s="109">
        <f>IF(MOD(COLUMNS($S$85:AT$85)-1,$M96)=0,1,0)</f>
        <v>0</v>
      </c>
      <c r="AU96" s="109">
        <f>IF(MOD(COLUMNS($S$85:AU$85)-1,$M96)=0,1,0)</f>
        <v>0</v>
      </c>
      <c r="AV96" s="109">
        <f>IF(MOD(COLUMNS($S$85:AV$85)-1,$M96)=0,1,0)</f>
        <v>0</v>
      </c>
      <c r="AW96" s="109">
        <f>IF(MOD(COLUMNS($S$85:AW$85)-1,$M96)=0,1,0)</f>
        <v>1</v>
      </c>
      <c r="AX96" s="109">
        <f>IF(MOD(COLUMNS($S$85:AX$85)-1,$M96)=0,1,0)</f>
        <v>0</v>
      </c>
      <c r="AY96" s="109">
        <f>IF(MOD(COLUMNS($S$85:AY$85)-1,$M96)=0,1,0)</f>
        <v>0</v>
      </c>
      <c r="AZ96" s="109">
        <f>IF(MOD(COLUMNS($S$85:AZ$85)-1,$M96)=0,1,0)</f>
        <v>0</v>
      </c>
      <c r="BA96" s="109">
        <f>IF(MOD(COLUMNS($S$85:BA$85)-1,$M96)=0,1,0)</f>
        <v>0</v>
      </c>
      <c r="BB96" s="109">
        <f>IF(MOD(COLUMNS($S$85:BB$85)-1,$M96)=0,1,0)</f>
        <v>0</v>
      </c>
      <c r="BC96" s="109">
        <f>IF(MOD(COLUMNS($S$85:BC$85)-1,$M96)=0,1,0)</f>
        <v>0</v>
      </c>
    </row>
    <row r="97" spans="2:24" hidden="1" outlineLevel="1" x14ac:dyDescent="0.2"/>
    <row r="98" spans="2:24" ht="12.75" hidden="1" outlineLevel="1" thickBot="1" x14ac:dyDescent="0.25"/>
    <row r="99" spans="2:24" hidden="1" outlineLevel="1" x14ac:dyDescent="0.2">
      <c r="D99" s="175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7"/>
    </row>
    <row r="100" spans="2:24" ht="15" hidden="1" outlineLevel="1" x14ac:dyDescent="0.25">
      <c r="B100" s="23" t="s">
        <v>145</v>
      </c>
      <c r="C100" s="170" t="s">
        <v>7</v>
      </c>
      <c r="D100" s="178" t="s">
        <v>29</v>
      </c>
      <c r="E100" s="24" t="s">
        <v>30</v>
      </c>
      <c r="F100" s="24" t="s">
        <v>31</v>
      </c>
      <c r="G100" s="24" t="s">
        <v>32</v>
      </c>
      <c r="H100" s="24" t="s">
        <v>33</v>
      </c>
      <c r="I100" s="24" t="s">
        <v>34</v>
      </c>
      <c r="J100" s="24" t="s">
        <v>35</v>
      </c>
      <c r="K100" s="24" t="s">
        <v>36</v>
      </c>
      <c r="L100" s="24" t="s">
        <v>37</v>
      </c>
      <c r="M100" s="24" t="s">
        <v>38</v>
      </c>
      <c r="N100" s="24" t="s">
        <v>39</v>
      </c>
      <c r="O100" s="179" t="s">
        <v>203</v>
      </c>
      <c r="P100" s="62" t="s">
        <v>67</v>
      </c>
      <c r="Q100" s="492" t="s">
        <v>68</v>
      </c>
      <c r="R100" s="493"/>
      <c r="S100" s="493"/>
      <c r="T100" s="493"/>
      <c r="U100" s="494"/>
    </row>
    <row r="101" spans="2:24" hidden="1" outlineLevel="1" x14ac:dyDescent="0.2">
      <c r="B101" s="19" t="s">
        <v>146</v>
      </c>
      <c r="C101" s="171" t="s">
        <v>53</v>
      </c>
      <c r="D101" s="180">
        <f t="shared" ref="D101:O101" si="20">$O$103*D$102*$W$102</f>
        <v>504.05974172719681</v>
      </c>
      <c r="E101" s="15">
        <f t="shared" si="20"/>
        <v>536.03729142297402</v>
      </c>
      <c r="F101" s="15">
        <f t="shared" si="20"/>
        <v>608.97832689354595</v>
      </c>
      <c r="G101" s="15">
        <f t="shared" si="20"/>
        <v>1646.9728461707402</v>
      </c>
      <c r="H101" s="15">
        <f t="shared" si="20"/>
        <v>2018.2468865256578</v>
      </c>
      <c r="I101" s="15">
        <f t="shared" si="20"/>
        <v>2278.9903966791881</v>
      </c>
      <c r="J101" s="15">
        <f t="shared" si="20"/>
        <v>2572.6206301359839</v>
      </c>
      <c r="K101" s="15">
        <f t="shared" si="20"/>
        <v>3097.9146191406671</v>
      </c>
      <c r="L101" s="15">
        <f t="shared" si="20"/>
        <v>3431.8198757382579</v>
      </c>
      <c r="M101" s="15">
        <f t="shared" si="20"/>
        <v>3869.944065763651</v>
      </c>
      <c r="N101" s="15">
        <f t="shared" si="20"/>
        <v>4248.4077148946672</v>
      </c>
      <c r="O101" s="191">
        <f t="shared" si="20"/>
        <v>4564.6308695019197</v>
      </c>
      <c r="P101" s="204" t="s">
        <v>71</v>
      </c>
      <c r="Q101" s="495" t="s">
        <v>204</v>
      </c>
      <c r="R101" s="496"/>
      <c r="S101" s="496"/>
      <c r="T101" s="496"/>
      <c r="U101" s="497"/>
    </row>
    <row r="102" spans="2:24" hidden="1" outlineLevel="1" x14ac:dyDescent="0.2">
      <c r="B102" s="88" t="s">
        <v>147</v>
      </c>
      <c r="C102" s="172" t="s">
        <v>148</v>
      </c>
      <c r="D102" s="181">
        <f t="shared" ref="D102:O102" si="21">D$103/$O$103</f>
        <v>0.11042727356006302</v>
      </c>
      <c r="E102" s="117">
        <f t="shared" si="21"/>
        <v>0.11743277972474145</v>
      </c>
      <c r="F102" s="117">
        <f t="shared" si="21"/>
        <v>0.13341239287548259</v>
      </c>
      <c r="G102" s="117">
        <f t="shared" si="21"/>
        <v>0.36081183632499364</v>
      </c>
      <c r="H102" s="117">
        <f t="shared" si="21"/>
        <v>0.44214898076651782</v>
      </c>
      <c r="I102" s="117">
        <f t="shared" si="21"/>
        <v>0.49927156474053841</v>
      </c>
      <c r="J102" s="117">
        <f t="shared" si="21"/>
        <v>0.56359883278287981</v>
      </c>
      <c r="K102" s="117">
        <f t="shared" si="21"/>
        <v>0.67867801531095184</v>
      </c>
      <c r="L102" s="117">
        <f t="shared" si="21"/>
        <v>0.75182856486108995</v>
      </c>
      <c r="M102" s="117">
        <f t="shared" si="21"/>
        <v>0.84781095698674291</v>
      </c>
      <c r="N102" s="117">
        <f t="shared" si="21"/>
        <v>0.93072317047144748</v>
      </c>
      <c r="O102" s="192">
        <f t="shared" si="21"/>
        <v>1</v>
      </c>
      <c r="P102" s="161"/>
      <c r="Q102" s="507"/>
      <c r="R102" s="508"/>
      <c r="S102" s="508"/>
      <c r="T102" s="508"/>
      <c r="U102" s="509"/>
      <c r="W102" s="98">
        <f>$W$103/$O$103</f>
        <v>3.8388968023281431</v>
      </c>
      <c r="X102" s="115" t="s">
        <v>149</v>
      </c>
    </row>
    <row r="103" spans="2:24" hidden="1" outlineLevel="1" x14ac:dyDescent="0.2">
      <c r="B103" s="88" t="s">
        <v>150</v>
      </c>
      <c r="C103" s="172" t="s">
        <v>53</v>
      </c>
      <c r="D103" s="182">
        <f t="shared" ref="D103:O103" si="22">SUM(D$104:D$107)</f>
        <v>131.30328</v>
      </c>
      <c r="E103" s="85">
        <f t="shared" si="22"/>
        <v>139.63316</v>
      </c>
      <c r="F103" s="85">
        <f t="shared" si="22"/>
        <v>158.63368</v>
      </c>
      <c r="G103" s="85">
        <f t="shared" si="22"/>
        <v>429.02243300000004</v>
      </c>
      <c r="H103" s="85">
        <f t="shared" si="22"/>
        <v>525.73616600000003</v>
      </c>
      <c r="I103" s="85">
        <f t="shared" si="22"/>
        <v>593.65763500000003</v>
      </c>
      <c r="J103" s="85">
        <f t="shared" si="22"/>
        <v>670.14581599999997</v>
      </c>
      <c r="K103" s="85">
        <f t="shared" si="22"/>
        <v>806.98043699999994</v>
      </c>
      <c r="L103" s="85">
        <f t="shared" si="22"/>
        <v>893.95991933333323</v>
      </c>
      <c r="M103" s="85">
        <f t="shared" si="22"/>
        <v>1008.0875483333334</v>
      </c>
      <c r="N103" s="85">
        <f t="shared" si="22"/>
        <v>1106.6741133333335</v>
      </c>
      <c r="O103" s="193">
        <f t="shared" si="22"/>
        <v>1189.0475583333334</v>
      </c>
      <c r="P103" s="161"/>
      <c r="Q103" s="507"/>
      <c r="R103" s="508"/>
      <c r="S103" s="508"/>
      <c r="T103" s="508"/>
      <c r="U103" s="509"/>
      <c r="W103" s="118">
        <f>'Default | C_&amp;_I | Mango'!$U$101</f>
        <v>4564.6308695019197</v>
      </c>
      <c r="X103" s="115" t="s">
        <v>151</v>
      </c>
    </row>
    <row r="104" spans="2:24" hidden="1" outlineLevel="1" x14ac:dyDescent="0.2">
      <c r="B104" s="103" t="s">
        <v>205</v>
      </c>
      <c r="C104" s="172" t="s">
        <v>53</v>
      </c>
      <c r="D104" s="182">
        <v>77.2</v>
      </c>
      <c r="E104" s="85">
        <v>66.400000000000006</v>
      </c>
      <c r="F104" s="85">
        <v>66.400000000000006</v>
      </c>
      <c r="G104" s="85">
        <v>100.80000000000001</v>
      </c>
      <c r="H104" s="85">
        <v>93.6</v>
      </c>
      <c r="I104" s="85">
        <v>93.6</v>
      </c>
      <c r="J104" s="85">
        <v>93.6</v>
      </c>
      <c r="K104" s="85">
        <v>93.6</v>
      </c>
      <c r="L104" s="85">
        <v>93.6</v>
      </c>
      <c r="M104" s="85">
        <v>93.6</v>
      </c>
      <c r="N104" s="85">
        <v>93.6</v>
      </c>
      <c r="O104" s="193">
        <v>93.6</v>
      </c>
      <c r="P104" s="205" t="s">
        <v>181</v>
      </c>
      <c r="Q104" s="486" t="s">
        <v>182</v>
      </c>
      <c r="R104" s="487"/>
      <c r="S104" s="487"/>
      <c r="T104" s="487"/>
      <c r="U104" s="488"/>
    </row>
    <row r="105" spans="2:24" hidden="1" outlineLevel="1" x14ac:dyDescent="0.2">
      <c r="B105" s="103" t="s">
        <v>152</v>
      </c>
      <c r="C105" s="172" t="s">
        <v>53</v>
      </c>
      <c r="D105" s="182">
        <v>20.1432</v>
      </c>
      <c r="E105" s="85">
        <v>27.781600000000001</v>
      </c>
      <c r="F105" s="85">
        <v>39.824399999999997</v>
      </c>
      <c r="G105" s="85">
        <v>193.13448000000002</v>
      </c>
      <c r="H105" s="85">
        <v>297.91300000000001</v>
      </c>
      <c r="I105" s="85">
        <v>346.423</v>
      </c>
      <c r="J105" s="85">
        <v>402.72539999999998</v>
      </c>
      <c r="K105" s="85">
        <v>519.63603999999987</v>
      </c>
      <c r="L105" s="85">
        <v>586.41865333333317</v>
      </c>
      <c r="M105" s="85">
        <v>672.02417333333335</v>
      </c>
      <c r="N105" s="85">
        <v>768.14481333333333</v>
      </c>
      <c r="O105" s="193">
        <v>848.05233333333331</v>
      </c>
      <c r="P105" s="205" t="s">
        <v>181</v>
      </c>
      <c r="Q105" s="486" t="s">
        <v>78</v>
      </c>
      <c r="R105" s="487"/>
      <c r="S105" s="487"/>
      <c r="T105" s="487"/>
      <c r="U105" s="488"/>
    </row>
    <row r="106" spans="2:24" hidden="1" outlineLevel="1" x14ac:dyDescent="0.2">
      <c r="B106" s="103" t="s">
        <v>206</v>
      </c>
      <c r="C106" s="172" t="s">
        <v>53</v>
      </c>
      <c r="D106" s="182">
        <v>21.005600000000001</v>
      </c>
      <c r="E106" s="85">
        <v>26.257000000000001</v>
      </c>
      <c r="F106" s="85">
        <v>26.257000000000001</v>
      </c>
      <c r="G106" s="85">
        <v>42.011200000000002</v>
      </c>
      <c r="H106" s="85">
        <v>42.011200000000002</v>
      </c>
      <c r="I106" s="85">
        <v>42.011200000000002</v>
      </c>
      <c r="J106" s="85">
        <v>42.011200000000002</v>
      </c>
      <c r="K106" s="85">
        <v>42.011200000000002</v>
      </c>
      <c r="L106" s="85">
        <v>42.011200000000002</v>
      </c>
      <c r="M106" s="85">
        <v>42.011200000000002</v>
      </c>
      <c r="N106" s="85">
        <v>42.011200000000002</v>
      </c>
      <c r="O106" s="193">
        <v>42.011200000000002</v>
      </c>
      <c r="P106" s="205" t="s">
        <v>181</v>
      </c>
      <c r="Q106" s="486" t="s">
        <v>78</v>
      </c>
      <c r="R106" s="487"/>
      <c r="S106" s="487"/>
      <c r="T106" s="487"/>
      <c r="U106" s="488"/>
    </row>
    <row r="107" spans="2:24" hidden="1" outlineLevel="1" x14ac:dyDescent="0.2">
      <c r="B107" s="138" t="s">
        <v>207</v>
      </c>
      <c r="C107" s="173" t="s">
        <v>53</v>
      </c>
      <c r="D107" s="183">
        <v>12.95448</v>
      </c>
      <c r="E107" s="91">
        <v>19.194560000000003</v>
      </c>
      <c r="F107" s="91">
        <v>26.152280000000001</v>
      </c>
      <c r="G107" s="91">
        <v>93.076752999999997</v>
      </c>
      <c r="H107" s="91">
        <v>92.211966000000004</v>
      </c>
      <c r="I107" s="91">
        <v>111.623435</v>
      </c>
      <c r="J107" s="91">
        <v>131.80921599999999</v>
      </c>
      <c r="K107" s="91">
        <v>151.73319700000002</v>
      </c>
      <c r="L107" s="91">
        <v>171.93006600000001</v>
      </c>
      <c r="M107" s="91">
        <v>200.45217500000001</v>
      </c>
      <c r="N107" s="91">
        <v>202.91810000000001</v>
      </c>
      <c r="O107" s="194">
        <v>205.38402500000001</v>
      </c>
      <c r="P107" s="207" t="s">
        <v>181</v>
      </c>
      <c r="Q107" s="489" t="s">
        <v>78</v>
      </c>
      <c r="R107" s="490"/>
      <c r="S107" s="490"/>
      <c r="T107" s="490"/>
      <c r="U107" s="491"/>
    </row>
    <row r="108" spans="2:24" hidden="1" outlineLevel="1" x14ac:dyDescent="0.2">
      <c r="C108" s="8"/>
      <c r="D108" s="184"/>
      <c r="O108" s="185"/>
    </row>
    <row r="109" spans="2:24" hidden="1" outlineLevel="1" x14ac:dyDescent="0.2">
      <c r="D109" s="186"/>
      <c r="O109" s="185"/>
    </row>
    <row r="110" spans="2:24" ht="15" hidden="1" outlineLevel="1" x14ac:dyDescent="0.25">
      <c r="B110" s="23" t="s">
        <v>161</v>
      </c>
      <c r="C110" s="170" t="s">
        <v>7</v>
      </c>
      <c r="D110" s="178" t="s">
        <v>29</v>
      </c>
      <c r="E110" s="24" t="s">
        <v>30</v>
      </c>
      <c r="F110" s="24" t="s">
        <v>31</v>
      </c>
      <c r="G110" s="24" t="s">
        <v>32</v>
      </c>
      <c r="H110" s="24" t="s">
        <v>33</v>
      </c>
      <c r="I110" s="24" t="s">
        <v>34</v>
      </c>
      <c r="J110" s="24" t="s">
        <v>35</v>
      </c>
      <c r="K110" s="24" t="s">
        <v>36</v>
      </c>
      <c r="L110" s="24" t="s">
        <v>37</v>
      </c>
      <c r="M110" s="24" t="s">
        <v>38</v>
      </c>
      <c r="N110" s="24" t="s">
        <v>39</v>
      </c>
      <c r="O110" s="179" t="s">
        <v>203</v>
      </c>
      <c r="P110" s="62" t="s">
        <v>67</v>
      </c>
      <c r="Q110" s="492" t="s">
        <v>68</v>
      </c>
      <c r="R110" s="493"/>
      <c r="S110" s="493"/>
      <c r="T110" s="493"/>
      <c r="U110" s="494"/>
      <c r="W110" s="100"/>
      <c r="X110" s="100"/>
    </row>
    <row r="111" spans="2:24" hidden="1" outlineLevel="1" x14ac:dyDescent="0.2">
      <c r="B111" s="20" t="s">
        <v>162</v>
      </c>
      <c r="C111" s="174" t="s">
        <v>53</v>
      </c>
      <c r="D111" s="187">
        <f t="shared" ref="D111:O111" si="23">$O$113*D$112*$W$112</f>
        <v>0</v>
      </c>
      <c r="E111" s="17">
        <f t="shared" si="23"/>
        <v>0</v>
      </c>
      <c r="F111" s="17">
        <f t="shared" si="23"/>
        <v>0</v>
      </c>
      <c r="G111" s="17">
        <f t="shared" si="23"/>
        <v>2293.1791847030413</v>
      </c>
      <c r="H111" s="17">
        <f t="shared" si="23"/>
        <v>3439.7687770545626</v>
      </c>
      <c r="I111" s="17">
        <f t="shared" si="23"/>
        <v>4586.3583694060826</v>
      </c>
      <c r="J111" s="17">
        <f t="shared" si="23"/>
        <v>6879.5375541091253</v>
      </c>
      <c r="K111" s="17">
        <f t="shared" si="23"/>
        <v>8026.127146460648</v>
      </c>
      <c r="L111" s="17">
        <f t="shared" si="23"/>
        <v>9172.7167388121652</v>
      </c>
      <c r="M111" s="17">
        <f t="shared" si="23"/>
        <v>11007.260086574601</v>
      </c>
      <c r="N111" s="17">
        <f t="shared" si="23"/>
        <v>11007.260086574601</v>
      </c>
      <c r="O111" s="195">
        <f t="shared" si="23"/>
        <v>11007.260086574601</v>
      </c>
      <c r="P111" s="204" t="s">
        <v>71</v>
      </c>
      <c r="Q111" s="495" t="s">
        <v>208</v>
      </c>
      <c r="R111" s="496"/>
      <c r="S111" s="496"/>
      <c r="T111" s="496"/>
      <c r="U111" s="497"/>
      <c r="W111" s="119"/>
      <c r="X111" s="100"/>
    </row>
    <row r="112" spans="2:24" s="100" customFormat="1" hidden="1" outlineLevel="1" x14ac:dyDescent="0.2">
      <c r="B112" s="88" t="s">
        <v>147</v>
      </c>
      <c r="C112" s="172" t="s">
        <v>148</v>
      </c>
      <c r="D112" s="181">
        <f t="shared" ref="D112:O112" si="24">D$113/$O$113</f>
        <v>0</v>
      </c>
      <c r="E112" s="117">
        <f t="shared" si="24"/>
        <v>0</v>
      </c>
      <c r="F112" s="117">
        <f t="shared" si="24"/>
        <v>0</v>
      </c>
      <c r="G112" s="117">
        <f t="shared" si="24"/>
        <v>0.20833333333333329</v>
      </c>
      <c r="H112" s="117">
        <f t="shared" si="24"/>
        <v>0.3125</v>
      </c>
      <c r="I112" s="117">
        <f t="shared" si="24"/>
        <v>0.41666666666666657</v>
      </c>
      <c r="J112" s="117">
        <f t="shared" si="24"/>
        <v>0.625</v>
      </c>
      <c r="K112" s="117">
        <f t="shared" si="24"/>
        <v>0.72916666666666685</v>
      </c>
      <c r="L112" s="117">
        <f t="shared" si="24"/>
        <v>0.83333333333333315</v>
      </c>
      <c r="M112" s="117">
        <f t="shared" si="24"/>
        <v>1</v>
      </c>
      <c r="N112" s="117">
        <f t="shared" si="24"/>
        <v>1</v>
      </c>
      <c r="O112" s="192">
        <f t="shared" si="24"/>
        <v>1</v>
      </c>
      <c r="P112" s="205"/>
      <c r="Q112" s="507"/>
      <c r="R112" s="508"/>
      <c r="S112" s="508"/>
      <c r="T112" s="508"/>
      <c r="U112" s="509"/>
      <c r="W112" s="98">
        <f>$W$113/$O$113</f>
        <v>1.542197529801935</v>
      </c>
      <c r="X112" s="115" t="s">
        <v>149</v>
      </c>
    </row>
    <row r="113" spans="2:24" s="100" customFormat="1" hidden="1" outlineLevel="1" x14ac:dyDescent="0.2">
      <c r="B113" s="88" t="s">
        <v>150</v>
      </c>
      <c r="C113" s="172" t="s">
        <v>53</v>
      </c>
      <c r="D113" s="182">
        <f t="shared" ref="D113:O113" si="25">SUM(D$114:D$117)</f>
        <v>0</v>
      </c>
      <c r="E113" s="85">
        <f t="shared" si="25"/>
        <v>0</v>
      </c>
      <c r="F113" s="85">
        <f t="shared" si="25"/>
        <v>0</v>
      </c>
      <c r="G113" s="85">
        <f t="shared" si="25"/>
        <v>1486.9555555555553</v>
      </c>
      <c r="H113" s="85">
        <f t="shared" si="25"/>
        <v>2230.4333333333334</v>
      </c>
      <c r="I113" s="85">
        <f t="shared" si="25"/>
        <v>2973.9111111111106</v>
      </c>
      <c r="J113" s="85">
        <f t="shared" si="25"/>
        <v>4460.8666666666668</v>
      </c>
      <c r="K113" s="85">
        <f t="shared" si="25"/>
        <v>5204.3444444444458</v>
      </c>
      <c r="L113" s="85">
        <f t="shared" si="25"/>
        <v>5947.8222222222212</v>
      </c>
      <c r="M113" s="85">
        <f t="shared" si="25"/>
        <v>7137.3866666666672</v>
      </c>
      <c r="N113" s="85">
        <f t="shared" si="25"/>
        <v>7137.3866666666672</v>
      </c>
      <c r="O113" s="193">
        <f t="shared" si="25"/>
        <v>7137.3866666666672</v>
      </c>
      <c r="P113" s="205"/>
      <c r="Q113" s="507"/>
      <c r="R113" s="508"/>
      <c r="S113" s="508"/>
      <c r="T113" s="508"/>
      <c r="U113" s="509"/>
      <c r="W113" s="118">
        <f>'Default | C_&amp;_I | Mango'!$U$120</f>
        <v>11007.260086574601</v>
      </c>
      <c r="X113" s="115" t="s">
        <v>151</v>
      </c>
    </row>
    <row r="114" spans="2:24" s="100" customFormat="1" hidden="1" outlineLevel="1" x14ac:dyDescent="0.2">
      <c r="B114" s="103" t="s">
        <v>209</v>
      </c>
      <c r="C114" s="172" t="s">
        <v>53</v>
      </c>
      <c r="D114" s="182">
        <v>0</v>
      </c>
      <c r="E114" s="85">
        <v>0</v>
      </c>
      <c r="F114" s="85">
        <v>0</v>
      </c>
      <c r="G114" s="85">
        <v>470.55555555555554</v>
      </c>
      <c r="H114" s="85">
        <v>705.83333333333337</v>
      </c>
      <c r="I114" s="85">
        <v>941.11111111111109</v>
      </c>
      <c r="J114" s="85">
        <v>1411.6666666666667</v>
      </c>
      <c r="K114" s="85">
        <v>1646.9444444444448</v>
      </c>
      <c r="L114" s="85">
        <v>1882.2222222222222</v>
      </c>
      <c r="M114" s="85">
        <v>2258.6666666666665</v>
      </c>
      <c r="N114" s="85">
        <v>2258.6666666666665</v>
      </c>
      <c r="O114" s="193">
        <v>2258.6666666666665</v>
      </c>
      <c r="P114" s="205" t="s">
        <v>181</v>
      </c>
      <c r="Q114" s="486" t="s">
        <v>182</v>
      </c>
      <c r="R114" s="487"/>
      <c r="S114" s="487"/>
      <c r="T114" s="487"/>
      <c r="U114" s="488"/>
      <c r="W114" s="119"/>
    </row>
    <row r="115" spans="2:24" s="100" customFormat="1" hidden="1" outlineLevel="1" x14ac:dyDescent="0.2">
      <c r="B115" s="103" t="s">
        <v>210</v>
      </c>
      <c r="C115" s="172" t="s">
        <v>53</v>
      </c>
      <c r="D115" s="182">
        <v>0</v>
      </c>
      <c r="E115" s="85">
        <v>0</v>
      </c>
      <c r="F115" s="85">
        <v>0</v>
      </c>
      <c r="G115" s="85">
        <v>184.79999999999998</v>
      </c>
      <c r="H115" s="85">
        <v>277.2</v>
      </c>
      <c r="I115" s="85">
        <v>369.59999999999997</v>
      </c>
      <c r="J115" s="85">
        <v>554.4</v>
      </c>
      <c r="K115" s="85">
        <v>646.80000000000007</v>
      </c>
      <c r="L115" s="85">
        <v>739.19999999999993</v>
      </c>
      <c r="M115" s="85">
        <v>887.04</v>
      </c>
      <c r="N115" s="85">
        <v>887.04</v>
      </c>
      <c r="O115" s="193">
        <v>887.04</v>
      </c>
      <c r="P115" s="205" t="s">
        <v>181</v>
      </c>
      <c r="Q115" s="486" t="s">
        <v>78</v>
      </c>
      <c r="R115" s="487"/>
      <c r="S115" s="487"/>
      <c r="T115" s="487"/>
      <c r="U115" s="488"/>
      <c r="W115" s="119"/>
    </row>
    <row r="116" spans="2:24" s="100" customFormat="1" hidden="1" outlineLevel="1" x14ac:dyDescent="0.2">
      <c r="B116" s="103" t="s">
        <v>211</v>
      </c>
      <c r="C116" s="172" t="s">
        <v>53</v>
      </c>
      <c r="D116" s="182">
        <v>0</v>
      </c>
      <c r="E116" s="85">
        <v>0</v>
      </c>
      <c r="F116" s="85">
        <v>0</v>
      </c>
      <c r="G116" s="85">
        <v>770</v>
      </c>
      <c r="H116" s="85">
        <v>1155</v>
      </c>
      <c r="I116" s="85">
        <v>1540</v>
      </c>
      <c r="J116" s="85">
        <v>2310</v>
      </c>
      <c r="K116" s="85">
        <v>2695.0000000000005</v>
      </c>
      <c r="L116" s="85">
        <v>3080</v>
      </c>
      <c r="M116" s="85">
        <v>3696</v>
      </c>
      <c r="N116" s="85">
        <v>3696</v>
      </c>
      <c r="O116" s="193">
        <v>3696</v>
      </c>
      <c r="P116" s="205" t="s">
        <v>181</v>
      </c>
      <c r="Q116" s="486" t="s">
        <v>78</v>
      </c>
      <c r="R116" s="487"/>
      <c r="S116" s="487"/>
      <c r="T116" s="487"/>
      <c r="U116" s="488"/>
      <c r="W116" s="119"/>
    </row>
    <row r="117" spans="2:24" s="100" customFormat="1" hidden="1" outlineLevel="1" x14ac:dyDescent="0.2">
      <c r="B117" s="103" t="s">
        <v>212</v>
      </c>
      <c r="C117" s="172" t="s">
        <v>53</v>
      </c>
      <c r="D117" s="182">
        <v>0</v>
      </c>
      <c r="E117" s="85">
        <v>0</v>
      </c>
      <c r="F117" s="85">
        <v>0</v>
      </c>
      <c r="G117" s="85">
        <v>61.6</v>
      </c>
      <c r="H117" s="85">
        <v>92.40000000000002</v>
      </c>
      <c r="I117" s="85">
        <v>123.2</v>
      </c>
      <c r="J117" s="85">
        <v>184.80000000000004</v>
      </c>
      <c r="K117" s="85">
        <v>215.60000000000005</v>
      </c>
      <c r="L117" s="85">
        <v>246.4</v>
      </c>
      <c r="M117" s="85">
        <v>295.68</v>
      </c>
      <c r="N117" s="85">
        <v>295.68</v>
      </c>
      <c r="O117" s="193">
        <v>295.68</v>
      </c>
      <c r="P117" s="205" t="s">
        <v>181</v>
      </c>
      <c r="Q117" s="486" t="s">
        <v>78</v>
      </c>
      <c r="R117" s="487"/>
      <c r="S117" s="487"/>
      <c r="T117" s="487"/>
      <c r="U117" s="488"/>
      <c r="W117" s="148"/>
      <c r="X117" s="149"/>
    </row>
    <row r="118" spans="2:24" hidden="1" outlineLevel="1" x14ac:dyDescent="0.2">
      <c r="B118" s="20"/>
      <c r="C118" s="174"/>
      <c r="D118" s="18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95"/>
      <c r="P118" s="205"/>
      <c r="Q118" s="507"/>
      <c r="R118" s="508"/>
      <c r="S118" s="508"/>
      <c r="T118" s="508"/>
      <c r="U118" s="509"/>
      <c r="W118" s="148"/>
      <c r="X118" s="149"/>
    </row>
    <row r="119" spans="2:24" hidden="1" outlineLevel="1" x14ac:dyDescent="0.2">
      <c r="B119" s="20" t="s">
        <v>57</v>
      </c>
      <c r="C119" s="174" t="s">
        <v>53</v>
      </c>
      <c r="D119" s="187">
        <f t="shared" ref="D119:O119" si="26">$O$121*D$120*$W$120</f>
        <v>2000</v>
      </c>
      <c r="E119" s="17">
        <f t="shared" si="26"/>
        <v>2000</v>
      </c>
      <c r="F119" s="17">
        <f t="shared" si="26"/>
        <v>2000</v>
      </c>
      <c r="G119" s="17">
        <f t="shared" si="26"/>
        <v>2000</v>
      </c>
      <c r="H119" s="17">
        <f t="shared" si="26"/>
        <v>2000</v>
      </c>
      <c r="I119" s="17">
        <f t="shared" si="26"/>
        <v>2000</v>
      </c>
      <c r="J119" s="17">
        <f t="shared" si="26"/>
        <v>2000</v>
      </c>
      <c r="K119" s="17">
        <f t="shared" si="26"/>
        <v>2000</v>
      </c>
      <c r="L119" s="17">
        <f t="shared" si="26"/>
        <v>2000</v>
      </c>
      <c r="M119" s="17">
        <f t="shared" si="26"/>
        <v>2000</v>
      </c>
      <c r="N119" s="17">
        <f t="shared" si="26"/>
        <v>2000</v>
      </c>
      <c r="O119" s="195">
        <f t="shared" si="26"/>
        <v>2000</v>
      </c>
      <c r="P119" s="205"/>
      <c r="Q119" s="507"/>
      <c r="R119" s="508"/>
      <c r="S119" s="508"/>
      <c r="T119" s="508"/>
      <c r="U119" s="509"/>
      <c r="W119" s="119"/>
      <c r="X119" s="100"/>
    </row>
    <row r="120" spans="2:24" hidden="1" outlineLevel="1" x14ac:dyDescent="0.2">
      <c r="B120" s="88" t="s">
        <v>147</v>
      </c>
      <c r="C120" s="172" t="s">
        <v>148</v>
      </c>
      <c r="D120" s="181">
        <f t="shared" ref="D120:O120" si="27">D$121/$O$121</f>
        <v>1</v>
      </c>
      <c r="E120" s="117">
        <f t="shared" si="27"/>
        <v>1</v>
      </c>
      <c r="F120" s="117">
        <f t="shared" si="27"/>
        <v>1</v>
      </c>
      <c r="G120" s="117">
        <f t="shared" si="27"/>
        <v>1</v>
      </c>
      <c r="H120" s="117">
        <f t="shared" si="27"/>
        <v>1</v>
      </c>
      <c r="I120" s="117">
        <f t="shared" si="27"/>
        <v>1</v>
      </c>
      <c r="J120" s="117">
        <f t="shared" si="27"/>
        <v>1</v>
      </c>
      <c r="K120" s="117">
        <f t="shared" si="27"/>
        <v>1</v>
      </c>
      <c r="L120" s="117">
        <f t="shared" si="27"/>
        <v>1</v>
      </c>
      <c r="M120" s="117">
        <f t="shared" si="27"/>
        <v>1</v>
      </c>
      <c r="N120" s="117">
        <f t="shared" si="27"/>
        <v>1</v>
      </c>
      <c r="O120" s="192">
        <f t="shared" si="27"/>
        <v>1</v>
      </c>
      <c r="P120" s="205"/>
      <c r="Q120" s="507"/>
      <c r="R120" s="508"/>
      <c r="S120" s="508"/>
      <c r="T120" s="508"/>
      <c r="U120" s="509"/>
      <c r="W120" s="98">
        <f>$W$121/$O$121</f>
        <v>1</v>
      </c>
      <c r="X120" s="115" t="s">
        <v>149</v>
      </c>
    </row>
    <row r="121" spans="2:24" hidden="1" outlineLevel="1" x14ac:dyDescent="0.2">
      <c r="B121" s="90" t="s">
        <v>150</v>
      </c>
      <c r="C121" s="173" t="s">
        <v>53</v>
      </c>
      <c r="D121" s="183">
        <v>2000</v>
      </c>
      <c r="E121" s="91">
        <v>2000</v>
      </c>
      <c r="F121" s="91">
        <v>2000</v>
      </c>
      <c r="G121" s="91">
        <v>2000</v>
      </c>
      <c r="H121" s="91">
        <v>2000</v>
      </c>
      <c r="I121" s="91">
        <v>2000</v>
      </c>
      <c r="J121" s="91">
        <v>2000</v>
      </c>
      <c r="K121" s="91">
        <v>2000</v>
      </c>
      <c r="L121" s="91">
        <v>2000</v>
      </c>
      <c r="M121" s="91">
        <v>2000</v>
      </c>
      <c r="N121" s="91">
        <v>2000</v>
      </c>
      <c r="O121" s="194">
        <v>2000</v>
      </c>
      <c r="P121" s="207" t="s">
        <v>71</v>
      </c>
      <c r="Q121" s="489" t="s">
        <v>72</v>
      </c>
      <c r="R121" s="490"/>
      <c r="S121" s="490"/>
      <c r="T121" s="490"/>
      <c r="U121" s="491"/>
      <c r="W121" s="118">
        <v>2000</v>
      </c>
      <c r="X121" s="115" t="s">
        <v>151</v>
      </c>
    </row>
    <row r="122" spans="2:24" ht="12.75" hidden="1" outlineLevel="1" thickBot="1" x14ac:dyDescent="0.25">
      <c r="D122" s="188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90"/>
    </row>
    <row r="123" spans="2:24" hidden="1" outlineLevel="1" x14ac:dyDescent="0.2"/>
    <row r="124" spans="2:24" hidden="1" outlineLevel="1" x14ac:dyDescent="0.2"/>
    <row r="125" spans="2:24" ht="15" hidden="1" outlineLevel="1" x14ac:dyDescent="0.25">
      <c r="B125" s="23" t="s">
        <v>165</v>
      </c>
      <c r="C125" s="24" t="s">
        <v>7</v>
      </c>
      <c r="D125" s="24" t="s">
        <v>66</v>
      </c>
      <c r="E125" s="24" t="s">
        <v>67</v>
      </c>
      <c r="F125" s="492" t="s">
        <v>68</v>
      </c>
      <c r="G125" s="493"/>
      <c r="H125" s="493"/>
      <c r="I125" s="493"/>
      <c r="J125" s="494"/>
    </row>
    <row r="126" spans="2:24" s="1" customFormat="1" hidden="1" outlineLevel="1" x14ac:dyDescent="0.25">
      <c r="B126" s="219" t="s">
        <v>166</v>
      </c>
      <c r="C126" s="216" t="s">
        <v>23</v>
      </c>
      <c r="D126" s="217">
        <v>6</v>
      </c>
      <c r="E126" s="218" t="s">
        <v>71</v>
      </c>
      <c r="F126" s="519" t="s">
        <v>72</v>
      </c>
      <c r="G126" s="520"/>
      <c r="H126" s="520"/>
      <c r="I126" s="520"/>
      <c r="J126" s="521"/>
    </row>
    <row r="127" spans="2:24" s="1" customFormat="1" hidden="1" outlineLevel="1" x14ac:dyDescent="0.2">
      <c r="B127" s="22" t="s">
        <v>167</v>
      </c>
      <c r="C127" s="157" t="s">
        <v>100</v>
      </c>
      <c r="D127" s="18">
        <v>65</v>
      </c>
      <c r="E127" s="167" t="s">
        <v>71</v>
      </c>
      <c r="F127" s="513" t="s">
        <v>78</v>
      </c>
      <c r="G127" s="514"/>
      <c r="H127" s="514"/>
      <c r="I127" s="514"/>
      <c r="J127" s="515"/>
    </row>
    <row r="128" spans="2:24" hidden="1" outlineLevel="1" x14ac:dyDescent="0.2">
      <c r="B128" s="20" t="s">
        <v>168</v>
      </c>
      <c r="C128" s="12" t="s">
        <v>169</v>
      </c>
      <c r="D128" s="159">
        <f>$K$128/100</f>
        <v>0.1</v>
      </c>
      <c r="E128" s="167" t="s">
        <v>71</v>
      </c>
      <c r="F128" s="513" t="s">
        <v>78</v>
      </c>
      <c r="G128" s="514"/>
      <c r="H128" s="514"/>
      <c r="I128" s="514"/>
      <c r="J128" s="515"/>
      <c r="K128" s="208">
        <v>10</v>
      </c>
    </row>
    <row r="129" spans="2:16" hidden="1" outlineLevel="1" x14ac:dyDescent="0.2">
      <c r="B129" s="22" t="s">
        <v>170</v>
      </c>
      <c r="C129" s="157" t="s">
        <v>148</v>
      </c>
      <c r="D129" s="158">
        <v>1.5</v>
      </c>
      <c r="E129" s="168" t="s">
        <v>71</v>
      </c>
      <c r="F129" s="498" t="s">
        <v>78</v>
      </c>
      <c r="G129" s="499"/>
      <c r="H129" s="499"/>
      <c r="I129" s="499"/>
      <c r="J129" s="500"/>
    </row>
    <row r="130" spans="2:16" hidden="1" outlineLevel="1" x14ac:dyDescent="0.2">
      <c r="B130" s="21" t="s">
        <v>171</v>
      </c>
      <c r="C130" s="11" t="s">
        <v>64</v>
      </c>
      <c r="D130" s="160">
        <f>1/$D$129</f>
        <v>0.66666666666666663</v>
      </c>
      <c r="E130" s="166"/>
      <c r="F130" s="501"/>
      <c r="G130" s="502"/>
      <c r="H130" s="502"/>
      <c r="I130" s="502"/>
      <c r="J130" s="503"/>
    </row>
    <row r="131" spans="2:16" hidden="1" outlineLevel="1" x14ac:dyDescent="0.2"/>
    <row r="132" spans="2:16" hidden="1" outlineLevel="1" x14ac:dyDescent="0.2">
      <c r="C132" s="108" t="s">
        <v>172</v>
      </c>
      <c r="D132" s="79" t="s">
        <v>173</v>
      </c>
      <c r="E132" s="108" t="s">
        <v>174</v>
      </c>
      <c r="F132" s="100"/>
      <c r="G132" s="100"/>
      <c r="H132" s="100"/>
      <c r="I132" s="100"/>
      <c r="J132" s="100"/>
      <c r="K132" s="100"/>
    </row>
    <row r="133" spans="2:16" ht="15" hidden="1" outlineLevel="1" x14ac:dyDescent="0.25">
      <c r="B133" s="23" t="s">
        <v>175</v>
      </c>
      <c r="C133" s="93" t="s">
        <v>23</v>
      </c>
      <c r="D133" s="24" t="s">
        <v>23</v>
      </c>
      <c r="E133" s="93" t="s">
        <v>23</v>
      </c>
      <c r="F133" s="100"/>
      <c r="G133" s="119" t="s">
        <v>183</v>
      </c>
      <c r="H133" s="100"/>
      <c r="I133" s="100"/>
      <c r="J133" s="100"/>
      <c r="K133" s="100"/>
      <c r="N133" s="150"/>
      <c r="O133" s="151"/>
      <c r="P133" s="110"/>
    </row>
    <row r="134" spans="2:16" hidden="1" outlineLevel="1" x14ac:dyDescent="0.2">
      <c r="B134" s="19">
        <v>1</v>
      </c>
      <c r="C134" s="94">
        <f>$D134/$D$130</f>
        <v>0.12500000000000003</v>
      </c>
      <c r="D134" s="25">
        <f t="shared" ref="D134:D143" si="28">$E134/(1-$D$128)</f>
        <v>8.3333333333333343E-2</v>
      </c>
      <c r="E134" s="94">
        <f>$G134*$D$126</f>
        <v>7.5000000000000011E-2</v>
      </c>
      <c r="F134" s="100"/>
      <c r="G134" s="116">
        <v>1.2500000000000002E-2</v>
      </c>
      <c r="H134" s="100"/>
      <c r="I134" s="100"/>
      <c r="K134" s="100"/>
      <c r="N134" s="150"/>
      <c r="O134" s="151"/>
    </row>
    <row r="135" spans="2:16" hidden="1" outlineLevel="1" x14ac:dyDescent="0.2">
      <c r="B135" s="20">
        <v>2</v>
      </c>
      <c r="C135" s="95">
        <f t="shared" ref="C135:C143" si="29">$D135/$D$130</f>
        <v>0.38999999999999996</v>
      </c>
      <c r="D135" s="26">
        <f>$E135/(1-$D$128)</f>
        <v>0.25999999999999995</v>
      </c>
      <c r="E135" s="95">
        <f t="shared" ref="E135:E141" si="30">$G135*$D$126</f>
        <v>0.23399999999999999</v>
      </c>
      <c r="F135" s="100"/>
      <c r="G135" s="116">
        <v>3.9E-2</v>
      </c>
      <c r="H135" s="100"/>
      <c r="K135" s="100"/>
      <c r="N135" s="150"/>
      <c r="O135" s="151"/>
    </row>
    <row r="136" spans="2:16" hidden="1" outlineLevel="1" x14ac:dyDescent="0.2">
      <c r="B136" s="20">
        <v>3</v>
      </c>
      <c r="C136" s="95">
        <f>$D136/$D$130</f>
        <v>1.0400000000000003</v>
      </c>
      <c r="D136" s="26">
        <f t="shared" si="28"/>
        <v>0.69333333333333347</v>
      </c>
      <c r="E136" s="95">
        <f>$G136*$D$126</f>
        <v>0.62400000000000011</v>
      </c>
      <c r="F136" s="100"/>
      <c r="G136" s="116">
        <v>0.10400000000000002</v>
      </c>
      <c r="H136" s="100"/>
      <c r="I136" s="100"/>
      <c r="K136" s="100"/>
      <c r="M136" s="36"/>
    </row>
    <row r="137" spans="2:16" hidden="1" outlineLevel="1" x14ac:dyDescent="0.2">
      <c r="B137" s="20">
        <v>4</v>
      </c>
      <c r="C137" s="95">
        <f t="shared" si="29"/>
        <v>4.0000000000000009</v>
      </c>
      <c r="D137" s="26">
        <f>$E137/(1-$D$128)</f>
        <v>2.666666666666667</v>
      </c>
      <c r="E137" s="95">
        <f t="shared" si="30"/>
        <v>2.4000000000000004</v>
      </c>
      <c r="F137" s="100"/>
      <c r="G137" s="116">
        <v>0.40000000000000008</v>
      </c>
      <c r="H137" s="100"/>
      <c r="I137" s="100"/>
      <c r="K137" s="100"/>
      <c r="M137" s="36"/>
    </row>
    <row r="138" spans="2:16" hidden="1" outlineLevel="1" x14ac:dyDescent="0.2">
      <c r="B138" s="20">
        <v>5</v>
      </c>
      <c r="C138" s="95">
        <f t="shared" si="29"/>
        <v>4.0000000000000009</v>
      </c>
      <c r="D138" s="26">
        <f t="shared" si="28"/>
        <v>2.666666666666667</v>
      </c>
      <c r="E138" s="95">
        <f t="shared" si="30"/>
        <v>2.4000000000000004</v>
      </c>
      <c r="F138" s="100"/>
      <c r="G138" s="116">
        <v>0.40000000000000008</v>
      </c>
      <c r="H138" s="100"/>
      <c r="I138" s="100"/>
      <c r="J138" s="100"/>
      <c r="K138" s="100"/>
    </row>
    <row r="139" spans="2:16" hidden="1" outlineLevel="1" x14ac:dyDescent="0.2">
      <c r="B139" s="20">
        <v>6</v>
      </c>
      <c r="C139" s="95">
        <f t="shared" si="29"/>
        <v>4.0000000000000009</v>
      </c>
      <c r="D139" s="26">
        <f t="shared" si="28"/>
        <v>2.666666666666667</v>
      </c>
      <c r="E139" s="95">
        <f>$G139*$D$126</f>
        <v>2.4000000000000004</v>
      </c>
      <c r="F139" s="100"/>
      <c r="G139" s="116">
        <v>0.40000000000000008</v>
      </c>
      <c r="H139" s="100"/>
      <c r="I139" s="100"/>
      <c r="J139" s="100"/>
      <c r="K139" s="100"/>
    </row>
    <row r="140" spans="2:16" hidden="1" outlineLevel="1" x14ac:dyDescent="0.2">
      <c r="B140" s="20">
        <v>7</v>
      </c>
      <c r="C140" s="95">
        <f t="shared" si="29"/>
        <v>8.7500000000000018</v>
      </c>
      <c r="D140" s="26">
        <f>$E140/(1-$D$128)</f>
        <v>5.8333333333333339</v>
      </c>
      <c r="E140" s="95">
        <f t="shared" si="30"/>
        <v>5.2500000000000009</v>
      </c>
      <c r="F140" s="100"/>
      <c r="G140" s="116">
        <v>0.87500000000000011</v>
      </c>
      <c r="H140" s="100"/>
      <c r="I140" s="100"/>
      <c r="J140" s="100"/>
      <c r="K140" s="100"/>
    </row>
    <row r="141" spans="2:16" hidden="1" outlineLevel="1" x14ac:dyDescent="0.2">
      <c r="B141" s="20">
        <v>8</v>
      </c>
      <c r="C141" s="95">
        <f t="shared" si="29"/>
        <v>10</v>
      </c>
      <c r="D141" s="26">
        <f t="shared" si="28"/>
        <v>6.6666666666666661</v>
      </c>
      <c r="E141" s="95">
        <f t="shared" si="30"/>
        <v>6</v>
      </c>
      <c r="F141" s="100"/>
      <c r="G141" s="116">
        <v>1</v>
      </c>
      <c r="H141" s="100"/>
      <c r="I141" s="100"/>
      <c r="J141" s="100"/>
      <c r="K141" s="100"/>
    </row>
    <row r="142" spans="2:16" hidden="1" outlineLevel="1" x14ac:dyDescent="0.2">
      <c r="B142" s="20">
        <v>9</v>
      </c>
      <c r="C142" s="95">
        <f>$D142/$D$130</f>
        <v>10.000000000000004</v>
      </c>
      <c r="D142" s="26">
        <f>$E142/(1-$D$128)</f>
        <v>6.6666666666666687</v>
      </c>
      <c r="E142" s="95">
        <f>$G142*$D$126</f>
        <v>6.0000000000000018</v>
      </c>
      <c r="F142" s="100"/>
      <c r="G142" s="116">
        <v>1.0000000000000002</v>
      </c>
      <c r="H142" s="100"/>
      <c r="I142" s="100"/>
      <c r="J142" s="100"/>
      <c r="K142" s="100"/>
    </row>
    <row r="143" spans="2:16" hidden="1" outlineLevel="1" x14ac:dyDescent="0.2">
      <c r="B143" s="20">
        <v>10</v>
      </c>
      <c r="C143" s="95">
        <f t="shared" si="29"/>
        <v>10</v>
      </c>
      <c r="D143" s="26">
        <f t="shared" si="28"/>
        <v>6.6666666666666661</v>
      </c>
      <c r="E143" s="95">
        <f>$G143*$D$126</f>
        <v>6</v>
      </c>
      <c r="F143" s="100"/>
      <c r="G143" s="116">
        <v>1</v>
      </c>
      <c r="H143" s="100"/>
      <c r="I143" s="100"/>
      <c r="J143" s="100"/>
      <c r="K143" s="100"/>
    </row>
    <row r="144" spans="2:16" hidden="1" outlineLevel="1" x14ac:dyDescent="0.2">
      <c r="B144" s="20">
        <v>11</v>
      </c>
      <c r="C144" s="95">
        <f>$C143</f>
        <v>10</v>
      </c>
      <c r="D144" s="26">
        <f>$D143</f>
        <v>6.6666666666666661</v>
      </c>
      <c r="E144" s="95"/>
      <c r="F144" s="100"/>
      <c r="G144" s="100"/>
      <c r="H144" s="100"/>
      <c r="I144" s="100"/>
      <c r="J144" s="100"/>
      <c r="K144" s="100"/>
    </row>
    <row r="145" spans="2:11" hidden="1" outlineLevel="1" x14ac:dyDescent="0.2">
      <c r="B145" s="20">
        <v>12</v>
      </c>
      <c r="C145" s="95">
        <f>$C144</f>
        <v>10</v>
      </c>
      <c r="D145" s="26">
        <f t="shared" ref="D145:D148" si="31">$D144</f>
        <v>6.6666666666666661</v>
      </c>
      <c r="E145" s="95"/>
      <c r="F145" s="100"/>
      <c r="G145" s="100"/>
      <c r="H145" s="100"/>
      <c r="I145" s="100"/>
      <c r="J145" s="100"/>
      <c r="K145" s="100"/>
    </row>
    <row r="146" spans="2:11" hidden="1" outlineLevel="1" x14ac:dyDescent="0.2">
      <c r="B146" s="20">
        <v>13</v>
      </c>
      <c r="C146" s="95">
        <f>$C145</f>
        <v>10</v>
      </c>
      <c r="D146" s="26">
        <f t="shared" si="31"/>
        <v>6.6666666666666661</v>
      </c>
      <c r="E146" s="95"/>
      <c r="F146" s="100"/>
      <c r="G146" s="100"/>
      <c r="H146" s="100"/>
      <c r="I146" s="100"/>
      <c r="J146" s="100"/>
      <c r="K146" s="100"/>
    </row>
    <row r="147" spans="2:11" hidden="1" outlineLevel="1" x14ac:dyDescent="0.2">
      <c r="B147" s="20">
        <v>14</v>
      </c>
      <c r="C147" s="95">
        <f>$C146</f>
        <v>10</v>
      </c>
      <c r="D147" s="26">
        <f t="shared" si="31"/>
        <v>6.6666666666666661</v>
      </c>
      <c r="E147" s="95"/>
      <c r="F147" s="100"/>
      <c r="G147" s="100"/>
      <c r="H147" s="100"/>
      <c r="I147" s="100"/>
      <c r="J147" s="100"/>
      <c r="K147" s="100"/>
    </row>
    <row r="148" spans="2:11" hidden="1" outlineLevel="1" x14ac:dyDescent="0.2">
      <c r="B148" s="21" t="s">
        <v>27</v>
      </c>
      <c r="C148" s="96">
        <f>$C147</f>
        <v>10</v>
      </c>
      <c r="D148" s="27">
        <f t="shared" si="31"/>
        <v>6.6666666666666661</v>
      </c>
      <c r="E148" s="96"/>
      <c r="F148" s="100"/>
      <c r="G148" s="100"/>
      <c r="H148" s="100"/>
      <c r="I148" s="100"/>
      <c r="J148" s="100"/>
      <c r="K148" s="100"/>
    </row>
    <row r="149" spans="2:11" hidden="1" outlineLevel="1" x14ac:dyDescent="0.2"/>
    <row r="150" spans="2:11" hidden="1" outlineLevel="1" x14ac:dyDescent="0.2"/>
    <row r="151" spans="2:11" hidden="1" outlineLevel="1" x14ac:dyDescent="0.2"/>
    <row r="152" spans="2:11" collapsed="1" x14ac:dyDescent="0.2"/>
  </sheetData>
  <sheetProtection algorithmName="SHA-512" hashValue="oLFQV/A7GcS2OEaviPd60fxgD/MrVBmY8SgjlMQi8RHU2fLmbQln+mkRtSk7BI24/TEamHOF8bWpReEGKMDEmw==" saltValue="j89Vb2SuPi8F/4+KpiItWw==" spinCount="100000" sheet="1" objects="1" scenarios="1" selectLockedCells="1" selectUnlockedCells="1"/>
  <mergeCells count="60">
    <mergeCell ref="Q120:U120"/>
    <mergeCell ref="Q121:U121"/>
    <mergeCell ref="Q112:U112"/>
    <mergeCell ref="Q113:U113"/>
    <mergeCell ref="Q101:U101"/>
    <mergeCell ref="Q102:U102"/>
    <mergeCell ref="Q103:U103"/>
    <mergeCell ref="Q104:U104"/>
    <mergeCell ref="Q105:U105"/>
    <mergeCell ref="Q106:U106"/>
    <mergeCell ref="Q118:U118"/>
    <mergeCell ref="Q119:U119"/>
    <mergeCell ref="F85:J85"/>
    <mergeCell ref="F86:J86"/>
    <mergeCell ref="F87:J87"/>
    <mergeCell ref="F88:J88"/>
    <mergeCell ref="F89:J89"/>
    <mergeCell ref="F90:J90"/>
    <mergeCell ref="Q114:U114"/>
    <mergeCell ref="Q115:U115"/>
    <mergeCell ref="Q116:U116"/>
    <mergeCell ref="Q117:U117"/>
    <mergeCell ref="Q107:U107"/>
    <mergeCell ref="Q110:U110"/>
    <mergeCell ref="Q111:U111"/>
    <mergeCell ref="F91:J91"/>
    <mergeCell ref="F92:J92"/>
    <mergeCell ref="F93:J93"/>
    <mergeCell ref="F94:J94"/>
    <mergeCell ref="F95:J95"/>
    <mergeCell ref="F96:J96"/>
    <mergeCell ref="Q100:U100"/>
    <mergeCell ref="F125:J125"/>
    <mergeCell ref="F126:J126"/>
    <mergeCell ref="F128:J128"/>
    <mergeCell ref="F129:J129"/>
    <mergeCell ref="F130:J130"/>
    <mergeCell ref="F127:J127"/>
    <mergeCell ref="F82:J82"/>
    <mergeCell ref="F45:J45"/>
    <mergeCell ref="F68:J68"/>
    <mergeCell ref="F66:J66"/>
    <mergeCell ref="F67:J67"/>
    <mergeCell ref="F69:J69"/>
    <mergeCell ref="F77:J77"/>
    <mergeCell ref="F78:J78"/>
    <mergeCell ref="F79:J79"/>
    <mergeCell ref="F80:J80"/>
    <mergeCell ref="F81:J81"/>
    <mergeCell ref="F70:J70"/>
    <mergeCell ref="F73:J73"/>
    <mergeCell ref="F74:J74"/>
    <mergeCell ref="F75:J75"/>
    <mergeCell ref="F76:J76"/>
    <mergeCell ref="F44:J44"/>
    <mergeCell ref="F37:J37"/>
    <mergeCell ref="F38:J38"/>
    <mergeCell ref="F39:J39"/>
    <mergeCell ref="F42:J42"/>
    <mergeCell ref="F43:J43"/>
  </mergeCells>
  <conditionalFormatting sqref="O86:BC96">
    <cfRule type="cellIs" dxfId="14" priority="1" operator="equal">
      <formula>1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7">
    <tabColor theme="5" tint="0.59999389629810485"/>
  </sheetPr>
  <dimension ref="A1:BA137"/>
  <sheetViews>
    <sheetView topLeftCell="A134" workbookViewId="0"/>
  </sheetViews>
  <sheetFormatPr defaultColWidth="9.140625" defaultRowHeight="12" outlineLevelRow="2" x14ac:dyDescent="0.2"/>
  <cols>
    <col min="1" max="1" width="2.7109375" style="8" customWidth="1"/>
    <col min="2" max="2" width="32.7109375" style="8" customWidth="1"/>
    <col min="3" max="3" width="13.140625" style="9" customWidth="1"/>
    <col min="4" max="4" width="12.42578125" style="9" customWidth="1"/>
    <col min="5" max="19" width="12.7109375" style="8" customWidth="1"/>
    <col min="20" max="16384" width="9.140625" style="8"/>
  </cols>
  <sheetData>
    <row r="1" spans="1:19" hidden="1" outlineLevel="1" x14ac:dyDescent="0.2"/>
    <row r="2" spans="1:19" s="30" customFormat="1" ht="18.75" hidden="1" outlineLevel="2" x14ac:dyDescent="0.25">
      <c r="A2" s="28" t="s">
        <v>213</v>
      </c>
      <c r="B2" s="28"/>
      <c r="C2" s="29"/>
      <c r="D2" s="29"/>
      <c r="E2" s="28"/>
      <c r="F2" s="28"/>
      <c r="G2" s="28"/>
      <c r="H2" s="28"/>
      <c r="I2" s="28"/>
      <c r="J2" s="28"/>
      <c r="K2" s="28"/>
      <c r="L2" s="28"/>
      <c r="R2" s="31"/>
      <c r="S2" s="31"/>
    </row>
    <row r="3" spans="1:19" ht="12.75" hidden="1" outlineLevel="2" thickBot="1" x14ac:dyDescent="0.25"/>
    <row r="4" spans="1:19" hidden="1" outlineLevel="2" x14ac:dyDescent="0.2">
      <c r="C4" s="77"/>
      <c r="D4" s="37">
        <v>1</v>
      </c>
      <c r="E4" s="37">
        <v>2</v>
      </c>
      <c r="F4" s="37">
        <v>3</v>
      </c>
      <c r="G4" s="37">
        <v>4</v>
      </c>
      <c r="H4" s="37">
        <v>5</v>
      </c>
      <c r="I4" s="37">
        <v>6</v>
      </c>
      <c r="J4" s="37">
        <v>7</v>
      </c>
      <c r="K4" s="37">
        <v>8</v>
      </c>
      <c r="L4" s="37">
        <v>9</v>
      </c>
      <c r="M4" s="37">
        <v>10</v>
      </c>
      <c r="N4" s="37">
        <v>11</v>
      </c>
      <c r="O4" s="37">
        <v>12</v>
      </c>
      <c r="P4" s="37">
        <v>13</v>
      </c>
      <c r="Q4" s="37">
        <v>14</v>
      </c>
      <c r="R4" s="37" t="s">
        <v>27</v>
      </c>
    </row>
    <row r="5" spans="1:19" ht="15" hidden="1" outlineLevel="2" x14ac:dyDescent="0.25">
      <c r="B5" s="57" t="s">
        <v>28</v>
      </c>
      <c r="C5" s="68" t="s">
        <v>7</v>
      </c>
      <c r="D5" s="62" t="s">
        <v>29</v>
      </c>
      <c r="E5" s="24" t="s">
        <v>30</v>
      </c>
      <c r="F5" s="24" t="s">
        <v>31</v>
      </c>
      <c r="G5" s="24" t="s">
        <v>32</v>
      </c>
      <c r="H5" s="24" t="s">
        <v>33</v>
      </c>
      <c r="I5" s="24" t="s">
        <v>34</v>
      </c>
      <c r="J5" s="24" t="s">
        <v>35</v>
      </c>
      <c r="K5" s="24" t="s">
        <v>36</v>
      </c>
      <c r="L5" s="24" t="s">
        <v>37</v>
      </c>
      <c r="M5" s="24" t="s">
        <v>38</v>
      </c>
      <c r="N5" s="24" t="s">
        <v>39</v>
      </c>
      <c r="O5" s="24" t="s">
        <v>40</v>
      </c>
      <c r="P5" s="24" t="s">
        <v>41</v>
      </c>
      <c r="Q5" s="24" t="s">
        <v>42</v>
      </c>
      <c r="R5" s="24" t="s">
        <v>43</v>
      </c>
      <c r="S5" s="9"/>
    </row>
    <row r="6" spans="1:19" s="43" customFormat="1" hidden="1" outlineLevel="2" x14ac:dyDescent="0.2">
      <c r="B6" s="61" t="s">
        <v>44</v>
      </c>
      <c r="C6" s="74" t="s">
        <v>45</v>
      </c>
      <c r="D6" s="66">
        <f>$D$40</f>
        <v>327</v>
      </c>
      <c r="E6" s="56">
        <f t="shared" ref="E6:P6" si="0">$D$40</f>
        <v>327</v>
      </c>
      <c r="F6" s="56">
        <f t="shared" si="0"/>
        <v>327</v>
      </c>
      <c r="G6" s="56">
        <f t="shared" si="0"/>
        <v>327</v>
      </c>
      <c r="H6" s="56">
        <f>$D$40</f>
        <v>327</v>
      </c>
      <c r="I6" s="56">
        <f t="shared" si="0"/>
        <v>327</v>
      </c>
      <c r="J6" s="56">
        <f t="shared" si="0"/>
        <v>327</v>
      </c>
      <c r="K6" s="56">
        <f t="shared" si="0"/>
        <v>327</v>
      </c>
      <c r="L6" s="56">
        <f t="shared" si="0"/>
        <v>327</v>
      </c>
      <c r="M6" s="56">
        <f>$D$40</f>
        <v>327</v>
      </c>
      <c r="N6" s="56">
        <f t="shared" si="0"/>
        <v>327</v>
      </c>
      <c r="O6" s="56">
        <f t="shared" si="0"/>
        <v>327</v>
      </c>
      <c r="P6" s="56">
        <f t="shared" si="0"/>
        <v>327</v>
      </c>
      <c r="Q6" s="56">
        <f>$D$40</f>
        <v>327</v>
      </c>
      <c r="R6" s="56">
        <f>$D$40</f>
        <v>327</v>
      </c>
    </row>
    <row r="7" spans="1:19" s="43" customFormat="1" hidden="1" outlineLevel="2" x14ac:dyDescent="0.2">
      <c r="B7" s="59" t="s">
        <v>46</v>
      </c>
      <c r="C7" s="70" t="s">
        <v>214</v>
      </c>
      <c r="D7" s="210">
        <f t="array" ref="D7:R7">TRANSPOSE(C51:C65)</f>
        <v>0</v>
      </c>
      <c r="E7" s="211">
        <v>0</v>
      </c>
      <c r="F7" s="211">
        <v>1.4000000000000001</v>
      </c>
      <c r="G7" s="211">
        <v>2.1</v>
      </c>
      <c r="H7" s="211">
        <v>2.4499999999999997</v>
      </c>
      <c r="I7" s="211">
        <v>2.8000000000000003</v>
      </c>
      <c r="J7" s="211">
        <v>2.8699999999999997</v>
      </c>
      <c r="K7" s="211">
        <v>3.08</v>
      </c>
      <c r="L7" s="211">
        <v>3.22</v>
      </c>
      <c r="M7" s="211">
        <v>3.4299999999999997</v>
      </c>
      <c r="N7" s="211">
        <v>3.5</v>
      </c>
      <c r="O7" s="211">
        <v>3.5</v>
      </c>
      <c r="P7" s="211">
        <v>3.5</v>
      </c>
      <c r="Q7" s="211">
        <v>3.5</v>
      </c>
      <c r="R7" s="211">
        <v>3.5</v>
      </c>
    </row>
    <row r="8" spans="1:19" s="43" customFormat="1" hidden="1" outlineLevel="2" x14ac:dyDescent="0.2">
      <c r="B8" s="59" t="s">
        <v>48</v>
      </c>
      <c r="C8" s="70" t="s">
        <v>215</v>
      </c>
      <c r="D8" s="152">
        <f>$D$69</f>
        <v>6</v>
      </c>
      <c r="E8" s="153">
        <f t="shared" ref="E8:Q8" si="1">$D$69</f>
        <v>6</v>
      </c>
      <c r="F8" s="153">
        <f t="shared" si="1"/>
        <v>6</v>
      </c>
      <c r="G8" s="153">
        <f t="shared" si="1"/>
        <v>6</v>
      </c>
      <c r="H8" s="153">
        <f t="shared" si="1"/>
        <v>6</v>
      </c>
      <c r="I8" s="153">
        <f>$D$69</f>
        <v>6</v>
      </c>
      <c r="J8" s="153">
        <f t="shared" si="1"/>
        <v>6</v>
      </c>
      <c r="K8" s="153">
        <f t="shared" si="1"/>
        <v>6</v>
      </c>
      <c r="L8" s="153">
        <f t="shared" si="1"/>
        <v>6</v>
      </c>
      <c r="M8" s="153">
        <f t="shared" si="1"/>
        <v>6</v>
      </c>
      <c r="N8" s="153">
        <f t="shared" si="1"/>
        <v>6</v>
      </c>
      <c r="O8" s="153">
        <f t="shared" si="1"/>
        <v>6</v>
      </c>
      <c r="P8" s="153">
        <f t="shared" si="1"/>
        <v>6</v>
      </c>
      <c r="Q8" s="153">
        <f t="shared" si="1"/>
        <v>6</v>
      </c>
      <c r="R8" s="153">
        <f>$D$69</f>
        <v>6</v>
      </c>
    </row>
    <row r="9" spans="1:19" s="43" customFormat="1" hidden="1" outlineLevel="2" x14ac:dyDescent="0.2">
      <c r="B9" s="59"/>
      <c r="C9" s="70"/>
      <c r="D9" s="64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9" s="43" customFormat="1" hidden="1" outlineLevel="2" x14ac:dyDescent="0.2">
      <c r="B10" s="59" t="s">
        <v>50</v>
      </c>
      <c r="C10" s="70" t="s">
        <v>53</v>
      </c>
      <c r="D10" s="64">
        <f>D$7*D$8*1000</f>
        <v>0</v>
      </c>
      <c r="E10" s="44">
        <f t="shared" ref="E10:Q10" si="2">E$7*E$8*1000</f>
        <v>0</v>
      </c>
      <c r="F10" s="44">
        <f>F$7*F$8*1000</f>
        <v>8400</v>
      </c>
      <c r="G10" s="44">
        <f>G$7*G$8*1000</f>
        <v>12600.000000000002</v>
      </c>
      <c r="H10" s="44">
        <f>H$7*H$8*1000</f>
        <v>14700</v>
      </c>
      <c r="I10" s="44">
        <f>I$7*I$8*1000</f>
        <v>16800</v>
      </c>
      <c r="J10" s="44">
        <f>J$7*J$8*1000</f>
        <v>17220</v>
      </c>
      <c r="K10" s="44">
        <f t="shared" si="2"/>
        <v>18480</v>
      </c>
      <c r="L10" s="44">
        <f>L$7*L$8*1000</f>
        <v>19320</v>
      </c>
      <c r="M10" s="44">
        <f>M$7*M$8*1000</f>
        <v>20580</v>
      </c>
      <c r="N10" s="44">
        <f t="shared" si="2"/>
        <v>21000</v>
      </c>
      <c r="O10" s="44">
        <f>O$7*O$8*1000</f>
        <v>21000</v>
      </c>
      <c r="P10" s="44">
        <f>P$7*P$8*1000</f>
        <v>21000</v>
      </c>
      <c r="Q10" s="44">
        <f t="shared" si="2"/>
        <v>21000</v>
      </c>
      <c r="R10" s="44">
        <f>R$7*R$8*1000</f>
        <v>21000</v>
      </c>
    </row>
    <row r="11" spans="1:19" s="43" customFormat="1" hidden="1" outlineLevel="2" x14ac:dyDescent="0.2">
      <c r="B11" s="59"/>
      <c r="C11" s="70"/>
      <c r="D11" s="64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9" s="43" customFormat="1" hidden="1" outlineLevel="2" x14ac:dyDescent="0.2">
      <c r="B12" s="59" t="s">
        <v>51</v>
      </c>
      <c r="C12" s="70" t="s">
        <v>19</v>
      </c>
      <c r="D12" s="64">
        <f t="shared" ref="D12:R12" si="3">((D$7*$D$39)*$D$71)*$D$72</f>
        <v>0</v>
      </c>
      <c r="E12" s="64">
        <f t="shared" si="3"/>
        <v>0</v>
      </c>
      <c r="F12" s="64">
        <f t="shared" si="3"/>
        <v>1260.0000000000002</v>
      </c>
      <c r="G12" s="64">
        <f t="shared" si="3"/>
        <v>1890</v>
      </c>
      <c r="H12" s="64">
        <f t="shared" si="3"/>
        <v>2204.9999999999995</v>
      </c>
      <c r="I12" s="64">
        <f t="shared" si="3"/>
        <v>2520.0000000000005</v>
      </c>
      <c r="J12" s="64">
        <f t="shared" si="3"/>
        <v>2583</v>
      </c>
      <c r="K12" s="64">
        <f t="shared" si="3"/>
        <v>2772</v>
      </c>
      <c r="L12" s="64">
        <f t="shared" si="3"/>
        <v>2898.0000000000005</v>
      </c>
      <c r="M12" s="64">
        <f t="shared" si="3"/>
        <v>3087</v>
      </c>
      <c r="N12" s="64">
        <f t="shared" si="3"/>
        <v>3150</v>
      </c>
      <c r="O12" s="64">
        <f t="shared" si="3"/>
        <v>3150</v>
      </c>
      <c r="P12" s="64">
        <f t="shared" si="3"/>
        <v>3150</v>
      </c>
      <c r="Q12" s="64">
        <f t="shared" si="3"/>
        <v>3150</v>
      </c>
      <c r="R12" s="64">
        <f t="shared" si="3"/>
        <v>3150</v>
      </c>
    </row>
    <row r="13" spans="1:19" s="43" customFormat="1" hidden="1" outlineLevel="2" x14ac:dyDescent="0.2">
      <c r="B13" s="59"/>
      <c r="C13" s="70"/>
      <c r="D13" s="64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9" s="43" customFormat="1" hidden="1" outlineLevel="2" x14ac:dyDescent="0.2">
      <c r="B14" s="59" t="s">
        <v>52</v>
      </c>
      <c r="C14" s="70" t="s">
        <v>53</v>
      </c>
      <c r="D14" s="64">
        <f>$D$99</f>
        <v>6276</v>
      </c>
      <c r="E14" s="44">
        <f>$D$99</f>
        <v>6276</v>
      </c>
      <c r="F14" s="44">
        <f t="shared" ref="F14:Q14" si="4">$D$99</f>
        <v>6276</v>
      </c>
      <c r="G14" s="44">
        <f t="shared" si="4"/>
        <v>6276</v>
      </c>
      <c r="H14" s="44">
        <f>$D$99</f>
        <v>6276</v>
      </c>
      <c r="I14" s="44">
        <f t="shared" si="4"/>
        <v>6276</v>
      </c>
      <c r="J14" s="44">
        <f t="shared" si="4"/>
        <v>6276</v>
      </c>
      <c r="K14" s="44">
        <f t="shared" si="4"/>
        <v>6276</v>
      </c>
      <c r="L14" s="44">
        <f>$D$99</f>
        <v>6276</v>
      </c>
      <c r="M14" s="44">
        <f t="shared" si="4"/>
        <v>6276</v>
      </c>
      <c r="N14" s="44">
        <f>$D$99</f>
        <v>6276</v>
      </c>
      <c r="O14" s="44">
        <f t="shared" si="4"/>
        <v>6276</v>
      </c>
      <c r="P14" s="44">
        <f>$D$99</f>
        <v>6276</v>
      </c>
      <c r="Q14" s="44">
        <f t="shared" si="4"/>
        <v>6276</v>
      </c>
      <c r="R14" s="44">
        <f>$D$99</f>
        <v>6276</v>
      </c>
    </row>
    <row r="15" spans="1:19" s="43" customFormat="1" hidden="1" outlineLevel="2" x14ac:dyDescent="0.2">
      <c r="B15" s="59" t="s">
        <v>163</v>
      </c>
      <c r="C15" s="70" t="s">
        <v>53</v>
      </c>
      <c r="D15" s="64">
        <f t="shared" ref="D15:R15" si="5">IF(D$7=0,0,$D$103)</f>
        <v>0</v>
      </c>
      <c r="E15" s="64">
        <f t="shared" si="5"/>
        <v>0</v>
      </c>
      <c r="F15" s="64">
        <f t="shared" si="5"/>
        <v>2834.7</v>
      </c>
      <c r="G15" s="64">
        <f t="shared" si="5"/>
        <v>2834.7</v>
      </c>
      <c r="H15" s="64">
        <f t="shared" si="5"/>
        <v>2834.7</v>
      </c>
      <c r="I15" s="64">
        <f t="shared" si="5"/>
        <v>2834.7</v>
      </c>
      <c r="J15" s="64">
        <f t="shared" si="5"/>
        <v>2834.7</v>
      </c>
      <c r="K15" s="64">
        <f t="shared" si="5"/>
        <v>2834.7</v>
      </c>
      <c r="L15" s="64">
        <f t="shared" si="5"/>
        <v>2834.7</v>
      </c>
      <c r="M15" s="64">
        <f t="shared" si="5"/>
        <v>2834.7</v>
      </c>
      <c r="N15" s="64">
        <f t="shared" si="5"/>
        <v>2834.7</v>
      </c>
      <c r="O15" s="64">
        <f t="shared" si="5"/>
        <v>2834.7</v>
      </c>
      <c r="P15" s="64">
        <f t="shared" si="5"/>
        <v>2834.7</v>
      </c>
      <c r="Q15" s="64">
        <f t="shared" si="5"/>
        <v>2834.7</v>
      </c>
      <c r="R15" s="64">
        <f t="shared" si="5"/>
        <v>2834.7</v>
      </c>
    </row>
    <row r="16" spans="1:19" s="43" customFormat="1" hidden="1" outlineLevel="2" x14ac:dyDescent="0.2">
      <c r="B16" s="59" t="s">
        <v>163</v>
      </c>
      <c r="C16" s="70" t="s">
        <v>216</v>
      </c>
      <c r="D16" s="64">
        <f>IF(D$7=0,0,E$16)</f>
        <v>0</v>
      </c>
      <c r="E16" s="64">
        <f t="shared" ref="E16:O16" si="6">IF(E$7=0,0,F$16)</f>
        <v>0</v>
      </c>
      <c r="F16" s="64">
        <f t="shared" si="6"/>
        <v>859</v>
      </c>
      <c r="G16" s="64">
        <f t="shared" si="6"/>
        <v>859</v>
      </c>
      <c r="H16" s="64">
        <f t="shared" si="6"/>
        <v>859</v>
      </c>
      <c r="I16" s="64">
        <f t="shared" si="6"/>
        <v>859</v>
      </c>
      <c r="J16" s="64">
        <f t="shared" si="6"/>
        <v>859</v>
      </c>
      <c r="K16" s="64">
        <f t="shared" si="6"/>
        <v>859</v>
      </c>
      <c r="L16" s="64">
        <f>IF(L$7=0,0,M$16)</f>
        <v>859</v>
      </c>
      <c r="M16" s="64">
        <f t="shared" si="6"/>
        <v>859</v>
      </c>
      <c r="N16" s="64">
        <f t="shared" si="6"/>
        <v>859</v>
      </c>
      <c r="O16" s="64">
        <f t="shared" si="6"/>
        <v>859</v>
      </c>
      <c r="P16" s="64">
        <f>IF(P$7=0,0,Q$16)</f>
        <v>859</v>
      </c>
      <c r="Q16" s="64">
        <f>IF(Q$7=0,0,R$16)</f>
        <v>859</v>
      </c>
      <c r="R16" s="64">
        <f>IFERROR(($R$15*$R$17)/$R$18,0)</f>
        <v>859</v>
      </c>
    </row>
    <row r="17" spans="1:19" s="43" customFormat="1" hidden="1" outlineLevel="2" x14ac:dyDescent="0.2">
      <c r="B17" s="220" t="s">
        <v>217</v>
      </c>
      <c r="C17" s="221" t="s">
        <v>218</v>
      </c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3">
        <v>30</v>
      </c>
    </row>
    <row r="18" spans="1:19" s="43" customFormat="1" hidden="1" outlineLevel="2" x14ac:dyDescent="0.2">
      <c r="B18" s="224" t="s">
        <v>217</v>
      </c>
      <c r="C18" s="225" t="s">
        <v>219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7">
        <v>99</v>
      </c>
    </row>
    <row r="19" spans="1:19" s="43" customFormat="1" hidden="1" outlineLevel="2" x14ac:dyDescent="0.2">
      <c r="B19" s="61" t="s">
        <v>55</v>
      </c>
      <c r="C19" s="74" t="s">
        <v>19</v>
      </c>
      <c r="D19" s="66">
        <f>D$14*$D$39</f>
        <v>188280</v>
      </c>
      <c r="E19" s="56">
        <f t="shared" ref="E19:N19" si="7">E$14*$D$39</f>
        <v>188280</v>
      </c>
      <c r="F19" s="56">
        <f t="shared" si="7"/>
        <v>188280</v>
      </c>
      <c r="G19" s="56">
        <f t="shared" si="7"/>
        <v>188280</v>
      </c>
      <c r="H19" s="56">
        <f>H$14*$D$39</f>
        <v>188280</v>
      </c>
      <c r="I19" s="56">
        <f t="shared" si="7"/>
        <v>188280</v>
      </c>
      <c r="J19" s="56">
        <f t="shared" si="7"/>
        <v>188280</v>
      </c>
      <c r="K19" s="56">
        <f t="shared" si="7"/>
        <v>188280</v>
      </c>
      <c r="L19" s="56">
        <f>L$14*$D$39</f>
        <v>188280</v>
      </c>
      <c r="M19" s="56">
        <f>M$14*$D$39</f>
        <v>188280</v>
      </c>
      <c r="N19" s="56">
        <f t="shared" si="7"/>
        <v>188280</v>
      </c>
      <c r="O19" s="56">
        <f>O$14*$D$39</f>
        <v>188280</v>
      </c>
      <c r="P19" s="56">
        <f>P$14*$D$39</f>
        <v>188280</v>
      </c>
      <c r="Q19" s="56">
        <f>Q$14*$D$39</f>
        <v>188280</v>
      </c>
      <c r="R19" s="56">
        <f>R$14*$D$39</f>
        <v>188280</v>
      </c>
    </row>
    <row r="20" spans="1:19" s="43" customFormat="1" hidden="1" outlineLevel="2" x14ac:dyDescent="0.2">
      <c r="B20" s="59" t="s">
        <v>56</v>
      </c>
      <c r="C20" s="70" t="s">
        <v>19</v>
      </c>
      <c r="D20" s="64">
        <f>D$16*D$26</f>
        <v>0</v>
      </c>
      <c r="E20" s="64">
        <f>E$16*E$26</f>
        <v>0</v>
      </c>
      <c r="F20" s="64">
        <f>F$16*F$26</f>
        <v>36078.000000000007</v>
      </c>
      <c r="G20" s="64">
        <f t="shared" ref="G20:P20" si="8">G$16*G$26</f>
        <v>54117</v>
      </c>
      <c r="H20" s="64">
        <f>H$16*H$26</f>
        <v>63136.499999999985</v>
      </c>
      <c r="I20" s="64">
        <f t="shared" si="8"/>
        <v>72156.000000000015</v>
      </c>
      <c r="J20" s="64">
        <f>J$16*J$26</f>
        <v>73959.899999999994</v>
      </c>
      <c r="K20" s="64">
        <f t="shared" si="8"/>
        <v>79371.600000000006</v>
      </c>
      <c r="L20" s="64">
        <f t="shared" si="8"/>
        <v>82979.400000000009</v>
      </c>
      <c r="M20" s="64">
        <f>M$16*M$26</f>
        <v>88391.099999999991</v>
      </c>
      <c r="N20" s="64">
        <f>N$16*N$26</f>
        <v>90195</v>
      </c>
      <c r="O20" s="64">
        <f t="shared" si="8"/>
        <v>90195</v>
      </c>
      <c r="P20" s="64">
        <f t="shared" si="8"/>
        <v>90195</v>
      </c>
      <c r="Q20" s="64">
        <f>Q$16*Q$26</f>
        <v>90195</v>
      </c>
      <c r="R20" s="64">
        <f>R$16*R$26</f>
        <v>90195</v>
      </c>
    </row>
    <row r="21" spans="1:19" s="43" customFormat="1" hidden="1" outlineLevel="2" x14ac:dyDescent="0.2">
      <c r="B21" s="59"/>
      <c r="C21" s="70"/>
      <c r="D21" s="6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1:19" s="43" customFormat="1" hidden="1" outlineLevel="2" x14ac:dyDescent="0.2">
      <c r="B22" s="59" t="s">
        <v>57</v>
      </c>
      <c r="C22" s="70" t="s">
        <v>19</v>
      </c>
      <c r="D22" s="64">
        <f t="shared" ref="D22:R22" si="9">$D$39*$D$105</f>
        <v>60000</v>
      </c>
      <c r="E22" s="44">
        <f t="shared" si="9"/>
        <v>60000</v>
      </c>
      <c r="F22" s="44">
        <f t="shared" si="9"/>
        <v>60000</v>
      </c>
      <c r="G22" s="44">
        <f t="shared" si="9"/>
        <v>60000</v>
      </c>
      <c r="H22" s="44">
        <f t="shared" si="9"/>
        <v>60000</v>
      </c>
      <c r="I22" s="44">
        <f t="shared" si="9"/>
        <v>60000</v>
      </c>
      <c r="J22" s="44">
        <f t="shared" si="9"/>
        <v>60000</v>
      </c>
      <c r="K22" s="44">
        <f t="shared" si="9"/>
        <v>60000</v>
      </c>
      <c r="L22" s="44">
        <f t="shared" si="9"/>
        <v>60000</v>
      </c>
      <c r="M22" s="44">
        <f t="shared" si="9"/>
        <v>60000</v>
      </c>
      <c r="N22" s="44">
        <f t="shared" si="9"/>
        <v>60000</v>
      </c>
      <c r="O22" s="44">
        <f t="shared" si="9"/>
        <v>60000</v>
      </c>
      <c r="P22" s="44">
        <f t="shared" si="9"/>
        <v>60000</v>
      </c>
      <c r="Q22" s="44">
        <f t="shared" si="9"/>
        <v>60000</v>
      </c>
      <c r="R22" s="44">
        <f t="shared" si="9"/>
        <v>60000</v>
      </c>
    </row>
    <row r="23" spans="1:19" s="43" customFormat="1" hidden="1" outlineLevel="2" x14ac:dyDescent="0.2">
      <c r="B23" s="59"/>
      <c r="C23" s="70"/>
      <c r="D23" s="6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1:19" s="43" customFormat="1" hidden="1" outlineLevel="2" x14ac:dyDescent="0.2">
      <c r="B24" s="59" t="s">
        <v>58</v>
      </c>
      <c r="C24" s="70" t="s">
        <v>19</v>
      </c>
      <c r="D24" s="64">
        <f>(D$10*$D$39)-D$12</f>
        <v>0</v>
      </c>
      <c r="E24" s="64">
        <f t="shared" ref="E24:Q24" si="10">(E$10*$D$39)-E$12</f>
        <v>0</v>
      </c>
      <c r="F24" s="64">
        <f t="shared" si="10"/>
        <v>250740</v>
      </c>
      <c r="G24" s="64">
        <f t="shared" si="10"/>
        <v>376110.00000000006</v>
      </c>
      <c r="H24" s="64">
        <f t="shared" si="10"/>
        <v>438795</v>
      </c>
      <c r="I24" s="64">
        <f t="shared" si="10"/>
        <v>501480</v>
      </c>
      <c r="J24" s="64">
        <f>(J$10*$D$39)-J$12</f>
        <v>514017</v>
      </c>
      <c r="K24" s="64">
        <f t="shared" si="10"/>
        <v>551628</v>
      </c>
      <c r="L24" s="64">
        <f t="shared" si="10"/>
        <v>576702</v>
      </c>
      <c r="M24" s="64">
        <f t="shared" si="10"/>
        <v>614313</v>
      </c>
      <c r="N24" s="64">
        <f t="shared" si="10"/>
        <v>626850</v>
      </c>
      <c r="O24" s="64">
        <f>(O$10*$D$39)-O$12</f>
        <v>626850</v>
      </c>
      <c r="P24" s="64">
        <f t="shared" si="10"/>
        <v>626850</v>
      </c>
      <c r="Q24" s="64">
        <f t="shared" si="10"/>
        <v>626850</v>
      </c>
      <c r="R24" s="64">
        <f>(R$10*$D$39)-R$12</f>
        <v>626850</v>
      </c>
    </row>
    <row r="25" spans="1:19" s="43" customFormat="1" hidden="1" outlineLevel="2" x14ac:dyDescent="0.2">
      <c r="B25" s="59"/>
      <c r="C25" s="70"/>
      <c r="D25" s="6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</row>
    <row r="26" spans="1:19" s="43" customFormat="1" hidden="1" outlineLevel="2" x14ac:dyDescent="0.2">
      <c r="B26" s="59" t="s">
        <v>59</v>
      </c>
      <c r="C26" s="70" t="s">
        <v>219</v>
      </c>
      <c r="D26" s="64">
        <f>D$7*$D$39</f>
        <v>0</v>
      </c>
      <c r="E26" s="44">
        <f t="shared" ref="E26:Q26" si="11">E$7*$D$39</f>
        <v>0</v>
      </c>
      <c r="F26" s="44">
        <f t="shared" si="11"/>
        <v>42.000000000000007</v>
      </c>
      <c r="G26" s="44">
        <f>G$7*$D$39</f>
        <v>63</v>
      </c>
      <c r="H26" s="44">
        <f t="shared" si="11"/>
        <v>73.499999999999986</v>
      </c>
      <c r="I26" s="44">
        <f>I$7*$D$39</f>
        <v>84.000000000000014</v>
      </c>
      <c r="J26" s="44">
        <f t="shared" si="11"/>
        <v>86.1</v>
      </c>
      <c r="K26" s="44">
        <f t="shared" si="11"/>
        <v>92.4</v>
      </c>
      <c r="L26" s="44">
        <f t="shared" si="11"/>
        <v>96.600000000000009</v>
      </c>
      <c r="M26" s="44">
        <f>M$7*$D$39</f>
        <v>102.89999999999999</v>
      </c>
      <c r="N26" s="44">
        <f>N$7*$D$39</f>
        <v>105</v>
      </c>
      <c r="O26" s="44">
        <f>O$7*$D$39</f>
        <v>105</v>
      </c>
      <c r="P26" s="44">
        <f t="shared" si="11"/>
        <v>105</v>
      </c>
      <c r="Q26" s="44">
        <f t="shared" si="11"/>
        <v>105</v>
      </c>
      <c r="R26" s="44">
        <f>R$7*$D$39</f>
        <v>105</v>
      </c>
    </row>
    <row r="27" spans="1:19" s="43" customFormat="1" hidden="1" outlineLevel="2" x14ac:dyDescent="0.2">
      <c r="B27" s="60" t="s">
        <v>60</v>
      </c>
      <c r="C27" s="71" t="s">
        <v>61</v>
      </c>
      <c r="D27" s="52">
        <f>$D$39*INDEX($E$116:$E$130,MATCH(D$4,$B$116:$B$130,0))</f>
        <v>40.000000000000007</v>
      </c>
      <c r="E27" s="52">
        <f>$D$39*INDEX($E$116:$E$130,MATCH(E$4,$B$116:$B$130,0))</f>
        <v>80.000000000000014</v>
      </c>
      <c r="F27" s="52">
        <f t="shared" ref="F27:P27" si="12">$D$39*INDEX($E$116:$E$130,MATCH(F$4,$B$116:$B$130,0))</f>
        <v>120</v>
      </c>
      <c r="G27" s="52">
        <f>$D$39*INDEX($E$116:$E$130,MATCH(G$4,$B$116:$B$130,0))</f>
        <v>160.00000000000003</v>
      </c>
      <c r="H27" s="52">
        <f t="shared" si="12"/>
        <v>226.66666666666666</v>
      </c>
      <c r="I27" s="52">
        <f>$D$39*INDEX($E$116:$E$130,MATCH(I$4,$B$116:$B$130,0))</f>
        <v>226.66666666666666</v>
      </c>
      <c r="J27" s="52">
        <f t="shared" si="12"/>
        <v>226.66666666666666</v>
      </c>
      <c r="K27" s="52">
        <f>$D$39*INDEX($E$116:$E$130,MATCH(K$4,$B$116:$B$130,0))</f>
        <v>226.66666666666666</v>
      </c>
      <c r="L27" s="52">
        <f t="shared" si="12"/>
        <v>226.66666666666666</v>
      </c>
      <c r="M27" s="52">
        <f>$D$39*INDEX($E$116:$E$130,MATCH(M$4,$B$116:$B$130,0))</f>
        <v>226.66666666666666</v>
      </c>
      <c r="N27" s="52">
        <f t="shared" si="12"/>
        <v>226.66666666666666</v>
      </c>
      <c r="O27" s="52">
        <f>$D$39*INDEX($E$116:$E$130,MATCH(O$4,$B$116:$B$130,0))</f>
        <v>226.66666666666666</v>
      </c>
      <c r="P27" s="52">
        <f t="shared" si="12"/>
        <v>226.66666666666666</v>
      </c>
      <c r="Q27" s="52">
        <f>$D$39*INDEX($E$116:$E$130,MATCH(Q$4,$B$116:$B$130,0))</f>
        <v>226.66666666666666</v>
      </c>
      <c r="R27" s="52">
        <f>$D$39*INDEX($E$116:$E$130,MATCH(R$4,$B$116:$B$130,0))</f>
        <v>226.66666666666666</v>
      </c>
    </row>
    <row r="28" spans="1:19" hidden="1" outlineLevel="2" x14ac:dyDescent="0.2">
      <c r="C28" s="75"/>
    </row>
    <row r="29" spans="1:19" ht="12.75" hidden="1" outlineLevel="2" thickBot="1" x14ac:dyDescent="0.25">
      <c r="C29" s="76"/>
    </row>
    <row r="30" spans="1:19" hidden="1" outlineLevel="2" x14ac:dyDescent="0.2"/>
    <row r="31" spans="1:19" hidden="1" outlineLevel="2" x14ac:dyDescent="0.2"/>
    <row r="32" spans="1:19" s="30" customFormat="1" ht="18.75" hidden="1" outlineLevel="1" collapsed="1" x14ac:dyDescent="0.25">
      <c r="A32" s="28" t="s">
        <v>220</v>
      </c>
      <c r="B32" s="28"/>
      <c r="C32" s="29"/>
      <c r="D32" s="29"/>
      <c r="E32" s="28"/>
      <c r="F32" s="28"/>
      <c r="G32" s="28"/>
      <c r="H32" s="28"/>
      <c r="I32" s="28"/>
      <c r="J32" s="28"/>
      <c r="K32" s="28"/>
      <c r="L32" s="28"/>
      <c r="R32" s="31"/>
      <c r="S32" s="31"/>
    </row>
    <row r="33" spans="2:11" hidden="1" outlineLevel="1" x14ac:dyDescent="0.2"/>
    <row r="34" spans="2:11" hidden="1" outlineLevel="1" x14ac:dyDescent="0.2"/>
    <row r="35" spans="2:11" ht="15" hidden="1" outlineLevel="1" x14ac:dyDescent="0.25">
      <c r="B35" s="23" t="s">
        <v>63</v>
      </c>
      <c r="C35" s="24" t="s">
        <v>64</v>
      </c>
      <c r="D35" s="244">
        <v>7</v>
      </c>
    </row>
    <row r="36" spans="2:11" hidden="1" outlineLevel="1" x14ac:dyDescent="0.2"/>
    <row r="37" spans="2:11" hidden="1" outlineLevel="1" x14ac:dyDescent="0.2"/>
    <row r="38" spans="2:11" ht="15" hidden="1" outlineLevel="1" x14ac:dyDescent="0.25">
      <c r="B38" s="23" t="s">
        <v>65</v>
      </c>
      <c r="C38" s="24" t="s">
        <v>7</v>
      </c>
      <c r="D38" s="24" t="s">
        <v>66</v>
      </c>
      <c r="E38" s="24" t="s">
        <v>67</v>
      </c>
      <c r="F38" s="492" t="s">
        <v>68</v>
      </c>
      <c r="G38" s="493"/>
      <c r="H38" s="493"/>
      <c r="I38" s="493"/>
      <c r="J38" s="494"/>
    </row>
    <row r="39" spans="2:11" hidden="1" outlineLevel="1" x14ac:dyDescent="0.2">
      <c r="B39" s="19" t="s">
        <v>10</v>
      </c>
      <c r="C39" s="10" t="s">
        <v>69</v>
      </c>
      <c r="D39" s="15">
        <v>30</v>
      </c>
      <c r="E39" s="165"/>
      <c r="F39" s="504"/>
      <c r="G39" s="505"/>
      <c r="H39" s="505"/>
      <c r="I39" s="505"/>
      <c r="J39" s="506"/>
    </row>
    <row r="40" spans="2:11" hidden="1" outlineLevel="1" x14ac:dyDescent="0.2">
      <c r="B40" s="21" t="s">
        <v>70</v>
      </c>
      <c r="C40" s="11" t="s">
        <v>45</v>
      </c>
      <c r="D40" s="16">
        <v>327</v>
      </c>
      <c r="E40" s="166" t="s">
        <v>71</v>
      </c>
      <c r="F40" s="501" t="s">
        <v>72</v>
      </c>
      <c r="G40" s="502"/>
      <c r="H40" s="502"/>
      <c r="I40" s="502"/>
      <c r="J40" s="503"/>
    </row>
    <row r="41" spans="2:11" hidden="1" outlineLevel="1" x14ac:dyDescent="0.2"/>
    <row r="42" spans="2:11" hidden="1" outlineLevel="1" x14ac:dyDescent="0.2"/>
    <row r="43" spans="2:11" ht="15" hidden="1" outlineLevel="1" x14ac:dyDescent="0.25">
      <c r="B43" s="23" t="s">
        <v>73</v>
      </c>
      <c r="C43" s="24" t="s">
        <v>7</v>
      </c>
      <c r="D43" s="24" t="s">
        <v>66</v>
      </c>
      <c r="E43" s="24" t="s">
        <v>67</v>
      </c>
      <c r="F43" s="492" t="s">
        <v>68</v>
      </c>
      <c r="G43" s="493"/>
      <c r="H43" s="493"/>
      <c r="I43" s="493"/>
      <c r="J43" s="494"/>
    </row>
    <row r="44" spans="2:11" hidden="1" outlineLevel="1" x14ac:dyDescent="0.2">
      <c r="B44" s="19" t="s">
        <v>74</v>
      </c>
      <c r="C44" s="10" t="s">
        <v>75</v>
      </c>
      <c r="D44" s="15">
        <v>3</v>
      </c>
      <c r="E44" s="165" t="s">
        <v>71</v>
      </c>
      <c r="F44" s="504" t="s">
        <v>72</v>
      </c>
      <c r="G44" s="505"/>
      <c r="H44" s="505"/>
      <c r="I44" s="505"/>
      <c r="J44" s="506"/>
      <c r="K44" s="8" t="s">
        <v>76</v>
      </c>
    </row>
    <row r="45" spans="2:11" hidden="1" outlineLevel="1" x14ac:dyDescent="0.2">
      <c r="B45" s="20" t="s">
        <v>77</v>
      </c>
      <c r="C45" s="12" t="s">
        <v>75</v>
      </c>
      <c r="D45" s="17">
        <v>14</v>
      </c>
      <c r="E45" s="167" t="s">
        <v>71</v>
      </c>
      <c r="F45" s="498" t="s">
        <v>78</v>
      </c>
      <c r="G45" s="499"/>
      <c r="H45" s="499"/>
      <c r="I45" s="499"/>
      <c r="J45" s="500"/>
    </row>
    <row r="46" spans="2:11" hidden="1" outlineLevel="1" x14ac:dyDescent="0.2">
      <c r="B46" s="20" t="s">
        <v>79</v>
      </c>
      <c r="C46" s="12" t="s">
        <v>214</v>
      </c>
      <c r="D46" s="26">
        <v>3.5</v>
      </c>
      <c r="E46" s="167" t="s">
        <v>71</v>
      </c>
      <c r="F46" s="498" t="s">
        <v>78</v>
      </c>
      <c r="G46" s="499"/>
      <c r="H46" s="499"/>
      <c r="I46" s="499"/>
      <c r="J46" s="500"/>
    </row>
    <row r="47" spans="2:11" hidden="1" outlineLevel="1" x14ac:dyDescent="0.2">
      <c r="B47" s="20" t="s">
        <v>221</v>
      </c>
      <c r="C47" s="12" t="s">
        <v>64</v>
      </c>
      <c r="D47" s="39">
        <v>0.34570000000000001</v>
      </c>
      <c r="E47" s="167" t="s">
        <v>71</v>
      </c>
      <c r="F47" s="498" t="s">
        <v>78</v>
      </c>
      <c r="G47" s="499"/>
      <c r="H47" s="499"/>
      <c r="I47" s="499"/>
      <c r="J47" s="500"/>
    </row>
    <row r="48" spans="2:11" hidden="1" outlineLevel="1" x14ac:dyDescent="0.2">
      <c r="B48" s="21" t="s">
        <v>222</v>
      </c>
      <c r="C48" s="11" t="s">
        <v>64</v>
      </c>
      <c r="D48" s="40">
        <v>0.97</v>
      </c>
      <c r="E48" s="166" t="s">
        <v>71</v>
      </c>
      <c r="F48" s="501" t="s">
        <v>78</v>
      </c>
      <c r="G48" s="502"/>
      <c r="H48" s="502"/>
      <c r="I48" s="502"/>
      <c r="J48" s="503"/>
    </row>
    <row r="49" spans="2:7" hidden="1" outlineLevel="1" x14ac:dyDescent="0.2"/>
    <row r="50" spans="2:7" ht="15" hidden="1" outlineLevel="1" x14ac:dyDescent="0.25">
      <c r="B50" s="23" t="s">
        <v>84</v>
      </c>
      <c r="C50" s="24" t="s">
        <v>214</v>
      </c>
      <c r="D50" s="93" t="s">
        <v>223</v>
      </c>
    </row>
    <row r="51" spans="2:7" hidden="1" outlineLevel="1" x14ac:dyDescent="0.2">
      <c r="B51" s="19">
        <v>1</v>
      </c>
      <c r="C51" s="25">
        <f>IF($B51&lt;$D$44,0,IF($B51&gt;$D$45,$D$46,($D$46*0.4)))</f>
        <v>0</v>
      </c>
      <c r="D51" s="94">
        <f>$C51*1000/$D$40</f>
        <v>0</v>
      </c>
      <c r="E51" s="14"/>
      <c r="F51" s="14"/>
    </row>
    <row r="52" spans="2:7" hidden="1" outlineLevel="1" x14ac:dyDescent="0.2">
      <c r="B52" s="20">
        <v>2</v>
      </c>
      <c r="C52" s="26">
        <f>IF($B52&lt;$D$44,0,IF($B52&gt;$D$45,$D$46,($D$46*0.4)))</f>
        <v>0</v>
      </c>
      <c r="D52" s="95">
        <f t="shared" ref="D52:D60" si="13">$C52*1000/$D$40</f>
        <v>0</v>
      </c>
      <c r="E52" s="14"/>
      <c r="F52" s="14"/>
    </row>
    <row r="53" spans="2:7" hidden="1" outlineLevel="1" x14ac:dyDescent="0.2">
      <c r="B53" s="20">
        <v>3</v>
      </c>
      <c r="C53" s="26">
        <f>IF($B53&lt;$D$44,0,IF($B53&gt;$D$45,$D$46,($D$46*0.4)))</f>
        <v>1.4000000000000001</v>
      </c>
      <c r="D53" s="95">
        <f t="shared" ref="D53:D58" si="14">$C53*1000/$D$40</f>
        <v>4.2813455657492359</v>
      </c>
      <c r="E53" s="14"/>
      <c r="F53" s="14"/>
    </row>
    <row r="54" spans="2:7" hidden="1" outlineLevel="1" x14ac:dyDescent="0.2">
      <c r="B54" s="20">
        <v>4</v>
      </c>
      <c r="C54" s="26">
        <f>IF($B54&lt;$D$44,0,IF($B54&gt;$D$45,$D$46,($D$46*0.6)))</f>
        <v>2.1</v>
      </c>
      <c r="D54" s="95">
        <f t="shared" si="14"/>
        <v>6.4220183486238529</v>
      </c>
      <c r="E54" s="14"/>
      <c r="F54" s="14"/>
    </row>
    <row r="55" spans="2:7" hidden="1" outlineLevel="1" x14ac:dyDescent="0.2">
      <c r="B55" s="20">
        <v>5</v>
      </c>
      <c r="C55" s="26">
        <f>IF($B55&lt;$D$44,0,IF($B55&gt;$D$45,$D$46,($D$46*0.7)))</f>
        <v>2.4499999999999997</v>
      </c>
      <c r="D55" s="95">
        <f>$C55*1000/$D$40</f>
        <v>7.4923547400611605</v>
      </c>
      <c r="E55" s="14"/>
      <c r="F55" s="14"/>
    </row>
    <row r="56" spans="2:7" hidden="1" outlineLevel="1" x14ac:dyDescent="0.2">
      <c r="B56" s="20">
        <v>6</v>
      </c>
      <c r="C56" s="26">
        <f>IF($B56&lt;$D$44,0,IF($B56&gt;$D$45,$D$46,($D$46*0.8)))</f>
        <v>2.8000000000000003</v>
      </c>
      <c r="D56" s="95">
        <f t="shared" si="14"/>
        <v>8.5626911314984717</v>
      </c>
      <c r="E56" s="14"/>
      <c r="F56" s="14"/>
      <c r="G56" s="13"/>
    </row>
    <row r="57" spans="2:7" hidden="1" outlineLevel="1" x14ac:dyDescent="0.2">
      <c r="B57" s="20">
        <v>7</v>
      </c>
      <c r="C57" s="26">
        <f>IF($B57&lt;$D$44,0,IF($B57&gt;$D$45,$D$46,($D$46*0.82)))</f>
        <v>2.8699999999999997</v>
      </c>
      <c r="D57" s="95">
        <f t="shared" si="14"/>
        <v>8.7767584097859306</v>
      </c>
      <c r="E57" s="14"/>
      <c r="F57" s="14"/>
    </row>
    <row r="58" spans="2:7" hidden="1" outlineLevel="1" x14ac:dyDescent="0.2">
      <c r="B58" s="20">
        <v>8</v>
      </c>
      <c r="C58" s="26">
        <f>IF($B58&lt;$D$44,0,IF($B58&gt;$D$45,$D$46,($D$46*0.88)))</f>
        <v>3.08</v>
      </c>
      <c r="D58" s="95">
        <f t="shared" si="14"/>
        <v>9.4189602446483178</v>
      </c>
      <c r="E58" s="14"/>
      <c r="F58" s="14"/>
    </row>
    <row r="59" spans="2:7" hidden="1" outlineLevel="1" x14ac:dyDescent="0.2">
      <c r="B59" s="20">
        <v>9</v>
      </c>
      <c r="C59" s="26">
        <f>IF($B59&lt;$D$44,0,IF($B59&gt;$D$45,$D$46,($D$46*0.92)))</f>
        <v>3.22</v>
      </c>
      <c r="D59" s="95">
        <f>$C59*1000/$D$40</f>
        <v>9.8470948012232409</v>
      </c>
      <c r="E59" s="14"/>
      <c r="F59" s="14"/>
    </row>
    <row r="60" spans="2:7" hidden="1" outlineLevel="1" x14ac:dyDescent="0.2">
      <c r="B60" s="20">
        <v>10</v>
      </c>
      <c r="C60" s="26">
        <f>IF($B60&lt;$D$44,0,IF($B60&gt;$D$45,$D$46,($D$46*0.98)))</f>
        <v>3.4299999999999997</v>
      </c>
      <c r="D60" s="95">
        <f t="shared" si="13"/>
        <v>10.489296636085626</v>
      </c>
      <c r="E60" s="14"/>
      <c r="F60" s="14"/>
    </row>
    <row r="61" spans="2:7" hidden="1" outlineLevel="1" x14ac:dyDescent="0.2">
      <c r="B61" s="20">
        <v>11</v>
      </c>
      <c r="C61" s="26">
        <f>IF($B61&lt;$D$44,0,IF($B61&gt;$D$45,$D$46,($D$46*1)))</f>
        <v>3.5</v>
      </c>
      <c r="D61" s="95">
        <f>$C61*1000/$D$40</f>
        <v>10.703363914373089</v>
      </c>
      <c r="E61" s="14"/>
      <c r="F61" s="14"/>
    </row>
    <row r="62" spans="2:7" hidden="1" outlineLevel="1" x14ac:dyDescent="0.2">
      <c r="B62" s="20">
        <v>12</v>
      </c>
      <c r="C62" s="26">
        <f>IF($B62&lt;$D$44,0,IF($B62&gt;$D$45,$D$46,($D$46*1)))</f>
        <v>3.5</v>
      </c>
      <c r="D62" s="95">
        <f>$C62*1000/$D$40</f>
        <v>10.703363914373089</v>
      </c>
      <c r="E62" s="14"/>
      <c r="F62" s="14"/>
    </row>
    <row r="63" spans="2:7" hidden="1" outlineLevel="1" x14ac:dyDescent="0.2">
      <c r="B63" s="20">
        <v>13</v>
      </c>
      <c r="C63" s="26">
        <f t="shared" ref="C63" si="15">IF($B63&lt;$D$44,0,IF($B63&gt;$D$45,$D$46,($D$46*1)))</f>
        <v>3.5</v>
      </c>
      <c r="D63" s="95">
        <f>$C63*1000/$D$40</f>
        <v>10.703363914373089</v>
      </c>
      <c r="E63" s="14"/>
      <c r="F63" s="14"/>
    </row>
    <row r="64" spans="2:7" hidden="1" outlineLevel="1" x14ac:dyDescent="0.2">
      <c r="B64" s="20">
        <v>14</v>
      </c>
      <c r="C64" s="26">
        <f>IF($B64&lt;$D$44,0,IF($B64&gt;$D$45,$D$46,($D$46*1)))</f>
        <v>3.5</v>
      </c>
      <c r="D64" s="95">
        <f>$C64*1000/$D$40</f>
        <v>10.703363914373089</v>
      </c>
      <c r="E64" s="14"/>
      <c r="F64" s="14"/>
    </row>
    <row r="65" spans="2:10" hidden="1" outlineLevel="1" x14ac:dyDescent="0.2">
      <c r="B65" s="21" t="s">
        <v>27</v>
      </c>
      <c r="C65" s="27">
        <f>IF($B65&lt;$D$44,0,IF($B65&gt;$D$45,$D$46,($D$46*1)))</f>
        <v>3.5</v>
      </c>
      <c r="D65" s="96">
        <f>$C65*1000/$D$40</f>
        <v>10.703363914373089</v>
      </c>
      <c r="E65" s="14"/>
      <c r="F65" s="14"/>
    </row>
    <row r="66" spans="2:10" hidden="1" outlineLevel="1" x14ac:dyDescent="0.2"/>
    <row r="67" spans="2:10" hidden="1" outlineLevel="1" x14ac:dyDescent="0.2"/>
    <row r="68" spans="2:10" ht="15" hidden="1" outlineLevel="1" x14ac:dyDescent="0.25">
      <c r="B68" s="23" t="s">
        <v>86</v>
      </c>
      <c r="C68" s="24" t="s">
        <v>7</v>
      </c>
      <c r="D68" s="24" t="s">
        <v>66</v>
      </c>
      <c r="E68" s="24" t="s">
        <v>67</v>
      </c>
      <c r="F68" s="492" t="s">
        <v>68</v>
      </c>
      <c r="G68" s="493"/>
      <c r="H68" s="493"/>
      <c r="I68" s="493"/>
      <c r="J68" s="494"/>
    </row>
    <row r="69" spans="2:10" hidden="1" outlineLevel="1" x14ac:dyDescent="0.2">
      <c r="B69" s="19" t="s">
        <v>224</v>
      </c>
      <c r="C69" s="10" t="s">
        <v>215</v>
      </c>
      <c r="D69" s="104">
        <v>6</v>
      </c>
      <c r="E69" s="165" t="s">
        <v>71</v>
      </c>
      <c r="F69" s="495" t="s">
        <v>72</v>
      </c>
      <c r="G69" s="496"/>
      <c r="H69" s="496"/>
      <c r="I69" s="496"/>
      <c r="J69" s="497"/>
    </row>
    <row r="70" spans="2:10" hidden="1" outlineLevel="1" x14ac:dyDescent="0.2">
      <c r="B70" s="20" t="s">
        <v>88</v>
      </c>
      <c r="C70" s="12" t="s">
        <v>89</v>
      </c>
      <c r="D70" s="17">
        <v>1</v>
      </c>
      <c r="E70" s="167"/>
      <c r="F70" s="486"/>
      <c r="G70" s="487"/>
      <c r="H70" s="487"/>
      <c r="I70" s="487"/>
      <c r="J70" s="488"/>
    </row>
    <row r="71" spans="2:10" hidden="1" outlineLevel="1" x14ac:dyDescent="0.2">
      <c r="B71" s="20" t="s">
        <v>90</v>
      </c>
      <c r="C71" s="12" t="s">
        <v>91</v>
      </c>
      <c r="D71" s="17">
        <v>300</v>
      </c>
      <c r="E71" s="167" t="s">
        <v>71</v>
      </c>
      <c r="F71" s="486" t="s">
        <v>225</v>
      </c>
      <c r="G71" s="487"/>
      <c r="H71" s="487"/>
      <c r="I71" s="487"/>
      <c r="J71" s="488"/>
    </row>
    <row r="72" spans="2:10" hidden="1" outlineLevel="1" x14ac:dyDescent="0.2">
      <c r="B72" s="21" t="s">
        <v>93</v>
      </c>
      <c r="C72" s="11" t="s">
        <v>94</v>
      </c>
      <c r="D72" s="78">
        <v>0.1</v>
      </c>
      <c r="E72" s="166" t="s">
        <v>71</v>
      </c>
      <c r="F72" s="489" t="s">
        <v>72</v>
      </c>
      <c r="G72" s="490"/>
      <c r="H72" s="490"/>
      <c r="I72" s="490"/>
      <c r="J72" s="491"/>
    </row>
    <row r="73" spans="2:10" hidden="1" outlineLevel="1" x14ac:dyDescent="0.2"/>
    <row r="74" spans="2:10" hidden="1" outlineLevel="1" x14ac:dyDescent="0.2"/>
    <row r="75" spans="2:10" ht="15" hidden="1" outlineLevel="1" x14ac:dyDescent="0.25">
      <c r="B75" s="23" t="s">
        <v>95</v>
      </c>
      <c r="C75" s="24" t="s">
        <v>7</v>
      </c>
      <c r="D75" s="24" t="s">
        <v>66</v>
      </c>
      <c r="E75" s="24" t="s">
        <v>67</v>
      </c>
      <c r="F75" s="492" t="s">
        <v>68</v>
      </c>
      <c r="G75" s="493"/>
      <c r="H75" s="493"/>
      <c r="I75" s="493"/>
      <c r="J75" s="494"/>
    </row>
    <row r="76" spans="2:10" hidden="1" outlineLevel="1" x14ac:dyDescent="0.2">
      <c r="B76" s="19" t="s">
        <v>15</v>
      </c>
      <c r="C76" s="15" t="s">
        <v>53</v>
      </c>
      <c r="D76" s="15">
        <v>15000</v>
      </c>
      <c r="E76" s="165" t="s">
        <v>71</v>
      </c>
      <c r="F76" s="495" t="s">
        <v>72</v>
      </c>
      <c r="G76" s="496"/>
      <c r="H76" s="496"/>
      <c r="I76" s="496"/>
      <c r="J76" s="497"/>
    </row>
    <row r="77" spans="2:10" hidden="1" outlineLevel="1" x14ac:dyDescent="0.2">
      <c r="B77" s="20" t="s">
        <v>96</v>
      </c>
      <c r="C77" s="17" t="s">
        <v>53</v>
      </c>
      <c r="D77" s="17">
        <v>0</v>
      </c>
      <c r="E77" s="167"/>
      <c r="F77" s="486"/>
      <c r="G77" s="487"/>
      <c r="H77" s="487"/>
      <c r="I77" s="487"/>
      <c r="J77" s="488"/>
    </row>
    <row r="78" spans="2:10" hidden="1" outlineLevel="1" x14ac:dyDescent="0.2">
      <c r="B78" s="20" t="s">
        <v>97</v>
      </c>
      <c r="C78" s="17" t="s">
        <v>53</v>
      </c>
      <c r="D78" s="17">
        <v>13233</v>
      </c>
      <c r="E78" s="167" t="s">
        <v>71</v>
      </c>
      <c r="F78" s="486" t="s">
        <v>78</v>
      </c>
      <c r="G78" s="487"/>
      <c r="H78" s="487"/>
      <c r="I78" s="487"/>
      <c r="J78" s="488"/>
    </row>
    <row r="79" spans="2:10" hidden="1" outlineLevel="1" x14ac:dyDescent="0.2">
      <c r="B79" s="20" t="s">
        <v>98</v>
      </c>
      <c r="C79" s="17" t="s">
        <v>23</v>
      </c>
      <c r="D79" s="26">
        <v>1</v>
      </c>
      <c r="E79" s="167" t="s">
        <v>71</v>
      </c>
      <c r="F79" s="486" t="s">
        <v>78</v>
      </c>
      <c r="G79" s="487"/>
      <c r="H79" s="487"/>
      <c r="I79" s="487"/>
      <c r="J79" s="488"/>
    </row>
    <row r="80" spans="2:10" hidden="1" outlineLevel="1" x14ac:dyDescent="0.2">
      <c r="B80" s="20" t="s">
        <v>99</v>
      </c>
      <c r="C80" s="17" t="s">
        <v>100</v>
      </c>
      <c r="D80" s="17">
        <v>1100</v>
      </c>
      <c r="E80" s="167" t="s">
        <v>71</v>
      </c>
      <c r="F80" s="486" t="s">
        <v>78</v>
      </c>
      <c r="G80" s="487"/>
      <c r="H80" s="487"/>
      <c r="I80" s="487"/>
      <c r="J80" s="488"/>
    </row>
    <row r="81" spans="2:53" hidden="1" outlineLevel="1" x14ac:dyDescent="0.2">
      <c r="B81" s="20" t="s">
        <v>101</v>
      </c>
      <c r="C81" s="17" t="s">
        <v>100</v>
      </c>
      <c r="D81" s="17">
        <v>0</v>
      </c>
      <c r="E81" s="167" t="s">
        <v>71</v>
      </c>
      <c r="F81" s="486" t="s">
        <v>78</v>
      </c>
      <c r="G81" s="487"/>
      <c r="H81" s="487"/>
      <c r="I81" s="487"/>
      <c r="J81" s="488"/>
    </row>
    <row r="82" spans="2:53" hidden="1" outlineLevel="1" x14ac:dyDescent="0.2">
      <c r="B82" s="21" t="s">
        <v>226</v>
      </c>
      <c r="C82" s="16" t="s">
        <v>19</v>
      </c>
      <c r="D82" s="16">
        <v>150000</v>
      </c>
      <c r="E82" s="166" t="s">
        <v>71</v>
      </c>
      <c r="F82" s="489" t="s">
        <v>78</v>
      </c>
      <c r="G82" s="490"/>
      <c r="H82" s="490"/>
      <c r="I82" s="490"/>
      <c r="J82" s="491"/>
    </row>
    <row r="83" spans="2:53" hidden="1" outlineLevel="1" x14ac:dyDescent="0.2"/>
    <row r="84" spans="2:53" hidden="1" outlineLevel="1" x14ac:dyDescent="0.2"/>
    <row r="85" spans="2:53" ht="24" hidden="1" outlineLevel="1" x14ac:dyDescent="0.2">
      <c r="B85" s="106" t="s">
        <v>107</v>
      </c>
      <c r="C85" s="107" t="s">
        <v>7</v>
      </c>
      <c r="D85" s="107" t="s">
        <v>66</v>
      </c>
      <c r="E85" s="107" t="s">
        <v>67</v>
      </c>
      <c r="F85" s="522" t="s">
        <v>68</v>
      </c>
      <c r="G85" s="523"/>
      <c r="H85" s="523"/>
      <c r="I85" s="523"/>
      <c r="J85" s="524"/>
      <c r="L85" s="79" t="s">
        <v>110</v>
      </c>
      <c r="M85" s="37" t="s">
        <v>111</v>
      </c>
      <c r="N85" s="37" t="s">
        <v>29</v>
      </c>
      <c r="O85" s="37" t="s">
        <v>30</v>
      </c>
      <c r="P85" s="37" t="s">
        <v>31</v>
      </c>
      <c r="Q85" s="37" t="s">
        <v>32</v>
      </c>
      <c r="R85" s="37" t="s">
        <v>33</v>
      </c>
      <c r="S85" s="37" t="s">
        <v>34</v>
      </c>
      <c r="T85" s="37" t="s">
        <v>35</v>
      </c>
      <c r="U85" s="37" t="s">
        <v>36</v>
      </c>
      <c r="V85" s="37" t="s">
        <v>37</v>
      </c>
      <c r="W85" s="37" t="s">
        <v>38</v>
      </c>
      <c r="X85" s="37" t="s">
        <v>39</v>
      </c>
      <c r="Y85" s="37" t="s">
        <v>40</v>
      </c>
      <c r="Z85" s="37" t="s">
        <v>41</v>
      </c>
      <c r="AA85" s="37" t="s">
        <v>42</v>
      </c>
      <c r="AB85" s="37" t="s">
        <v>112</v>
      </c>
      <c r="AC85" s="37" t="s">
        <v>113</v>
      </c>
      <c r="AD85" s="37" t="s">
        <v>114</v>
      </c>
      <c r="AE85" s="37" t="s">
        <v>115</v>
      </c>
      <c r="AF85" s="37" t="s">
        <v>116</v>
      </c>
      <c r="AG85" s="37" t="s">
        <v>117</v>
      </c>
      <c r="AH85" s="37" t="s">
        <v>118</v>
      </c>
      <c r="AI85" s="37" t="s">
        <v>119</v>
      </c>
      <c r="AJ85" s="37" t="s">
        <v>120</v>
      </c>
      <c r="AK85" s="37" t="s">
        <v>121</v>
      </c>
      <c r="AL85" s="37" t="s">
        <v>122</v>
      </c>
      <c r="AM85" s="37" t="s">
        <v>123</v>
      </c>
      <c r="AN85" s="37" t="s">
        <v>124</v>
      </c>
      <c r="AO85" s="37" t="s">
        <v>125</v>
      </c>
      <c r="AP85" s="37" t="s">
        <v>126</v>
      </c>
      <c r="AQ85" s="37" t="s">
        <v>127</v>
      </c>
      <c r="AR85" s="37" t="s">
        <v>128</v>
      </c>
      <c r="AS85" s="37" t="s">
        <v>129</v>
      </c>
      <c r="AT85" s="37" t="s">
        <v>130</v>
      </c>
      <c r="AU85" s="37" t="s">
        <v>131</v>
      </c>
      <c r="AV85" s="37" t="s">
        <v>132</v>
      </c>
      <c r="AW85" s="37" t="s">
        <v>133</v>
      </c>
      <c r="AX85" s="37" t="s">
        <v>134</v>
      </c>
      <c r="AY85" s="37" t="s">
        <v>135</v>
      </c>
      <c r="AZ85" s="37" t="s">
        <v>136</v>
      </c>
      <c r="BA85" s="37" t="s">
        <v>137</v>
      </c>
    </row>
    <row r="86" spans="2:53" hidden="1" outlineLevel="1" x14ac:dyDescent="0.2">
      <c r="B86" s="19" t="s">
        <v>192</v>
      </c>
      <c r="C86" s="15" t="s">
        <v>19</v>
      </c>
      <c r="D86" s="15">
        <v>4000</v>
      </c>
      <c r="E86" s="165" t="s">
        <v>71</v>
      </c>
      <c r="F86" s="495" t="s">
        <v>72</v>
      </c>
      <c r="G86" s="496"/>
      <c r="H86" s="496"/>
      <c r="I86" s="496"/>
      <c r="J86" s="497"/>
      <c r="L86" s="99">
        <f t="shared" ref="L86:L95" si="16">COUNTIF($M86:$BA86,"=1")</f>
        <v>3</v>
      </c>
      <c r="M86" s="109">
        <v>1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  <c r="S86" s="109">
        <v>0</v>
      </c>
      <c r="T86" s="109">
        <v>0</v>
      </c>
      <c r="U86" s="109">
        <v>0</v>
      </c>
      <c r="V86" s="109">
        <v>0</v>
      </c>
      <c r="W86" s="109">
        <v>0</v>
      </c>
      <c r="X86" s="109">
        <v>0</v>
      </c>
      <c r="Y86" s="109">
        <v>0</v>
      </c>
      <c r="Z86" s="109">
        <v>0</v>
      </c>
      <c r="AA86" s="109">
        <v>0</v>
      </c>
      <c r="AB86" s="109">
        <v>0</v>
      </c>
      <c r="AC86" s="109">
        <v>0</v>
      </c>
      <c r="AD86" s="109">
        <v>0</v>
      </c>
      <c r="AE86" s="109">
        <v>0</v>
      </c>
      <c r="AF86" s="109">
        <v>0</v>
      </c>
      <c r="AG86" s="109">
        <v>1</v>
      </c>
      <c r="AH86" s="109">
        <v>0</v>
      </c>
      <c r="AI86" s="109">
        <v>0</v>
      </c>
      <c r="AJ86" s="109">
        <v>0</v>
      </c>
      <c r="AK86" s="109">
        <v>0</v>
      </c>
      <c r="AL86" s="109">
        <v>0</v>
      </c>
      <c r="AM86" s="109">
        <v>0</v>
      </c>
      <c r="AN86" s="109">
        <v>0</v>
      </c>
      <c r="AO86" s="109">
        <v>0</v>
      </c>
      <c r="AP86" s="109">
        <v>0</v>
      </c>
      <c r="AQ86" s="109">
        <v>0</v>
      </c>
      <c r="AR86" s="109">
        <v>0</v>
      </c>
      <c r="AS86" s="109">
        <v>0</v>
      </c>
      <c r="AT86" s="109">
        <v>0</v>
      </c>
      <c r="AU86" s="109">
        <v>0</v>
      </c>
      <c r="AV86" s="109">
        <v>0</v>
      </c>
      <c r="AW86" s="109">
        <v>0</v>
      </c>
      <c r="AX86" s="109">
        <v>0</v>
      </c>
      <c r="AY86" s="109">
        <v>0</v>
      </c>
      <c r="AZ86" s="109">
        <v>0</v>
      </c>
      <c r="BA86" s="109">
        <v>1</v>
      </c>
    </row>
    <row r="87" spans="2:53" hidden="1" outlineLevel="1" x14ac:dyDescent="0.2">
      <c r="B87" s="20" t="s">
        <v>227</v>
      </c>
      <c r="C87" s="17" t="s">
        <v>19</v>
      </c>
      <c r="D87" s="17">
        <v>30000</v>
      </c>
      <c r="E87" s="167" t="s">
        <v>71</v>
      </c>
      <c r="F87" s="486" t="s">
        <v>78</v>
      </c>
      <c r="G87" s="487"/>
      <c r="H87" s="487"/>
      <c r="I87" s="487"/>
      <c r="J87" s="488"/>
      <c r="L87" s="99">
        <f t="shared" si="16"/>
        <v>5</v>
      </c>
      <c r="M87" s="109">
        <v>1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  <c r="S87" s="109">
        <v>0</v>
      </c>
      <c r="T87" s="109">
        <v>0</v>
      </c>
      <c r="U87" s="109">
        <v>0</v>
      </c>
      <c r="V87" s="109">
        <v>0</v>
      </c>
      <c r="W87" s="109">
        <v>1</v>
      </c>
      <c r="X87" s="109">
        <v>0</v>
      </c>
      <c r="Y87" s="109">
        <v>0</v>
      </c>
      <c r="Z87" s="109">
        <v>0</v>
      </c>
      <c r="AA87" s="109">
        <v>0</v>
      </c>
      <c r="AB87" s="109">
        <v>0</v>
      </c>
      <c r="AC87" s="109">
        <v>0</v>
      </c>
      <c r="AD87" s="109">
        <v>0</v>
      </c>
      <c r="AE87" s="109">
        <v>0</v>
      </c>
      <c r="AF87" s="109">
        <v>0</v>
      </c>
      <c r="AG87" s="109">
        <v>1</v>
      </c>
      <c r="AH87" s="109">
        <v>0</v>
      </c>
      <c r="AI87" s="109">
        <v>0</v>
      </c>
      <c r="AJ87" s="109">
        <v>0</v>
      </c>
      <c r="AK87" s="109">
        <v>0</v>
      </c>
      <c r="AL87" s="109">
        <v>0</v>
      </c>
      <c r="AM87" s="109">
        <v>0</v>
      </c>
      <c r="AN87" s="109">
        <v>0</v>
      </c>
      <c r="AO87" s="109">
        <v>0</v>
      </c>
      <c r="AP87" s="109">
        <v>0</v>
      </c>
      <c r="AQ87" s="109">
        <v>1</v>
      </c>
      <c r="AR87" s="109">
        <v>0</v>
      </c>
      <c r="AS87" s="109">
        <v>0</v>
      </c>
      <c r="AT87" s="109">
        <v>0</v>
      </c>
      <c r="AU87" s="109">
        <v>0</v>
      </c>
      <c r="AV87" s="109">
        <v>0</v>
      </c>
      <c r="AW87" s="109">
        <v>0</v>
      </c>
      <c r="AX87" s="109">
        <v>0</v>
      </c>
      <c r="AY87" s="109">
        <v>0</v>
      </c>
      <c r="AZ87" s="109">
        <v>0</v>
      </c>
      <c r="BA87" s="109">
        <v>1</v>
      </c>
    </row>
    <row r="88" spans="2:53" hidden="1" outlineLevel="1" x14ac:dyDescent="0.2">
      <c r="B88" s="20" t="s">
        <v>228</v>
      </c>
      <c r="C88" s="17" t="s">
        <v>19</v>
      </c>
      <c r="D88" s="17">
        <v>12000</v>
      </c>
      <c r="E88" s="167" t="s">
        <v>71</v>
      </c>
      <c r="F88" s="486" t="s">
        <v>78</v>
      </c>
      <c r="G88" s="487"/>
      <c r="H88" s="487"/>
      <c r="I88" s="487"/>
      <c r="J88" s="488"/>
      <c r="L88" s="99">
        <f t="shared" si="16"/>
        <v>9</v>
      </c>
      <c r="M88" s="109">
        <v>1</v>
      </c>
      <c r="N88" s="109">
        <v>0</v>
      </c>
      <c r="O88" s="109">
        <v>0</v>
      </c>
      <c r="P88" s="109">
        <v>0</v>
      </c>
      <c r="Q88" s="109">
        <v>0</v>
      </c>
      <c r="R88" s="109">
        <v>1</v>
      </c>
      <c r="S88" s="109">
        <v>0</v>
      </c>
      <c r="T88" s="109">
        <v>0</v>
      </c>
      <c r="U88" s="109">
        <v>0</v>
      </c>
      <c r="V88" s="109">
        <v>0</v>
      </c>
      <c r="W88" s="109">
        <v>1</v>
      </c>
      <c r="X88" s="109">
        <v>0</v>
      </c>
      <c r="Y88" s="109">
        <v>0</v>
      </c>
      <c r="Z88" s="109">
        <v>0</v>
      </c>
      <c r="AA88" s="109">
        <v>0</v>
      </c>
      <c r="AB88" s="109">
        <v>1</v>
      </c>
      <c r="AC88" s="109">
        <v>0</v>
      </c>
      <c r="AD88" s="109">
        <v>0</v>
      </c>
      <c r="AE88" s="109">
        <v>0</v>
      </c>
      <c r="AF88" s="109">
        <v>0</v>
      </c>
      <c r="AG88" s="109">
        <v>1</v>
      </c>
      <c r="AH88" s="109">
        <v>0</v>
      </c>
      <c r="AI88" s="109">
        <v>0</v>
      </c>
      <c r="AJ88" s="109">
        <v>0</v>
      </c>
      <c r="AK88" s="109">
        <v>0</v>
      </c>
      <c r="AL88" s="109">
        <v>1</v>
      </c>
      <c r="AM88" s="109">
        <v>0</v>
      </c>
      <c r="AN88" s="109">
        <v>0</v>
      </c>
      <c r="AO88" s="109">
        <v>0</v>
      </c>
      <c r="AP88" s="109">
        <v>0</v>
      </c>
      <c r="AQ88" s="109">
        <v>1</v>
      </c>
      <c r="AR88" s="109">
        <v>0</v>
      </c>
      <c r="AS88" s="109">
        <v>0</v>
      </c>
      <c r="AT88" s="109">
        <v>0</v>
      </c>
      <c r="AU88" s="109">
        <v>0</v>
      </c>
      <c r="AV88" s="109">
        <v>1</v>
      </c>
      <c r="AW88" s="109">
        <v>0</v>
      </c>
      <c r="AX88" s="109">
        <v>0</v>
      </c>
      <c r="AY88" s="109">
        <v>0</v>
      </c>
      <c r="AZ88" s="109">
        <v>0</v>
      </c>
      <c r="BA88" s="109">
        <v>1</v>
      </c>
    </row>
    <row r="89" spans="2:53" hidden="1" outlineLevel="1" x14ac:dyDescent="0.2">
      <c r="B89" s="20" t="s">
        <v>229</v>
      </c>
      <c r="C89" s="17" t="s">
        <v>19</v>
      </c>
      <c r="D89" s="17">
        <v>45000</v>
      </c>
      <c r="E89" s="167" t="s">
        <v>71</v>
      </c>
      <c r="F89" s="486" t="s">
        <v>78</v>
      </c>
      <c r="G89" s="487"/>
      <c r="H89" s="487"/>
      <c r="I89" s="487"/>
      <c r="J89" s="488"/>
      <c r="L89" s="99">
        <f t="shared" si="16"/>
        <v>5</v>
      </c>
      <c r="M89" s="109">
        <v>1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  <c r="S89" s="109">
        <v>0</v>
      </c>
      <c r="T89" s="109">
        <v>0</v>
      </c>
      <c r="U89" s="109">
        <v>0</v>
      </c>
      <c r="V89" s="109">
        <v>0</v>
      </c>
      <c r="W89" s="109">
        <v>1</v>
      </c>
      <c r="X89" s="109">
        <v>0</v>
      </c>
      <c r="Y89" s="109">
        <v>0</v>
      </c>
      <c r="Z89" s="109">
        <v>0</v>
      </c>
      <c r="AA89" s="109">
        <v>0</v>
      </c>
      <c r="AB89" s="109">
        <v>0</v>
      </c>
      <c r="AC89" s="109">
        <v>0</v>
      </c>
      <c r="AD89" s="109">
        <v>0</v>
      </c>
      <c r="AE89" s="109">
        <v>0</v>
      </c>
      <c r="AF89" s="109">
        <v>0</v>
      </c>
      <c r="AG89" s="109">
        <v>1</v>
      </c>
      <c r="AH89" s="109">
        <v>0</v>
      </c>
      <c r="AI89" s="109">
        <v>0</v>
      </c>
      <c r="AJ89" s="109">
        <v>0</v>
      </c>
      <c r="AK89" s="109">
        <v>0</v>
      </c>
      <c r="AL89" s="109">
        <v>0</v>
      </c>
      <c r="AM89" s="109">
        <v>0</v>
      </c>
      <c r="AN89" s="109">
        <v>0</v>
      </c>
      <c r="AO89" s="109">
        <v>0</v>
      </c>
      <c r="AP89" s="109">
        <v>0</v>
      </c>
      <c r="AQ89" s="109">
        <v>1</v>
      </c>
      <c r="AR89" s="109">
        <v>0</v>
      </c>
      <c r="AS89" s="109">
        <v>0</v>
      </c>
      <c r="AT89" s="109">
        <v>0</v>
      </c>
      <c r="AU89" s="109">
        <v>0</v>
      </c>
      <c r="AV89" s="109">
        <v>0</v>
      </c>
      <c r="AW89" s="109">
        <v>0</v>
      </c>
      <c r="AX89" s="109">
        <v>0</v>
      </c>
      <c r="AY89" s="109">
        <v>0</v>
      </c>
      <c r="AZ89" s="109">
        <v>0</v>
      </c>
      <c r="BA89" s="109">
        <v>1</v>
      </c>
    </row>
    <row r="90" spans="2:53" hidden="1" outlineLevel="1" x14ac:dyDescent="0.2">
      <c r="B90" s="20" t="s">
        <v>230</v>
      </c>
      <c r="C90" s="17" t="s">
        <v>19</v>
      </c>
      <c r="D90" s="17">
        <v>14000</v>
      </c>
      <c r="E90" s="167" t="s">
        <v>71</v>
      </c>
      <c r="F90" s="486" t="s">
        <v>78</v>
      </c>
      <c r="G90" s="487"/>
      <c r="H90" s="487"/>
      <c r="I90" s="487"/>
      <c r="J90" s="488"/>
      <c r="L90" s="99">
        <f t="shared" si="16"/>
        <v>5</v>
      </c>
      <c r="M90" s="109">
        <v>1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  <c r="S90" s="109">
        <v>0</v>
      </c>
      <c r="T90" s="109">
        <v>0</v>
      </c>
      <c r="U90" s="109">
        <v>0</v>
      </c>
      <c r="V90" s="109">
        <v>0</v>
      </c>
      <c r="W90" s="109">
        <v>1</v>
      </c>
      <c r="X90" s="109">
        <v>0</v>
      </c>
      <c r="Y90" s="109">
        <v>0</v>
      </c>
      <c r="Z90" s="109">
        <v>0</v>
      </c>
      <c r="AA90" s="109">
        <v>0</v>
      </c>
      <c r="AB90" s="109">
        <v>0</v>
      </c>
      <c r="AC90" s="109">
        <v>0</v>
      </c>
      <c r="AD90" s="109">
        <v>0</v>
      </c>
      <c r="AE90" s="109">
        <v>0</v>
      </c>
      <c r="AF90" s="109">
        <v>0</v>
      </c>
      <c r="AG90" s="109">
        <v>1</v>
      </c>
      <c r="AH90" s="109">
        <v>0</v>
      </c>
      <c r="AI90" s="109">
        <v>0</v>
      </c>
      <c r="AJ90" s="109">
        <v>0</v>
      </c>
      <c r="AK90" s="109">
        <v>0</v>
      </c>
      <c r="AL90" s="109">
        <v>0</v>
      </c>
      <c r="AM90" s="109">
        <v>0</v>
      </c>
      <c r="AN90" s="109">
        <v>0</v>
      </c>
      <c r="AO90" s="109">
        <v>0</v>
      </c>
      <c r="AP90" s="109">
        <v>0</v>
      </c>
      <c r="AQ90" s="109">
        <v>1</v>
      </c>
      <c r="AR90" s="109">
        <v>0</v>
      </c>
      <c r="AS90" s="109">
        <v>0</v>
      </c>
      <c r="AT90" s="109">
        <v>0</v>
      </c>
      <c r="AU90" s="109">
        <v>0</v>
      </c>
      <c r="AV90" s="109">
        <v>0</v>
      </c>
      <c r="AW90" s="109">
        <v>0</v>
      </c>
      <c r="AX90" s="109">
        <v>0</v>
      </c>
      <c r="AY90" s="109">
        <v>0</v>
      </c>
      <c r="AZ90" s="109">
        <v>0</v>
      </c>
      <c r="BA90" s="109">
        <v>1</v>
      </c>
    </row>
    <row r="91" spans="2:53" hidden="1" outlineLevel="1" x14ac:dyDescent="0.2">
      <c r="B91" s="20" t="s">
        <v>231</v>
      </c>
      <c r="C91" s="17" t="s">
        <v>19</v>
      </c>
      <c r="D91" s="17">
        <v>6000</v>
      </c>
      <c r="E91" s="167" t="s">
        <v>71</v>
      </c>
      <c r="F91" s="486" t="s">
        <v>78</v>
      </c>
      <c r="G91" s="487"/>
      <c r="H91" s="487"/>
      <c r="I91" s="487"/>
      <c r="J91" s="488"/>
      <c r="L91" s="99">
        <f t="shared" si="16"/>
        <v>2</v>
      </c>
      <c r="M91" s="109">
        <v>0</v>
      </c>
      <c r="N91" s="109">
        <v>0</v>
      </c>
      <c r="O91" s="109">
        <v>0</v>
      </c>
      <c r="P91" s="109">
        <v>1</v>
      </c>
      <c r="Q91" s="109">
        <v>0</v>
      </c>
      <c r="R91" s="109">
        <v>0</v>
      </c>
      <c r="S91" s="109">
        <v>0</v>
      </c>
      <c r="T91" s="109">
        <v>0</v>
      </c>
      <c r="U91" s="109">
        <v>0</v>
      </c>
      <c r="V91" s="109">
        <v>0</v>
      </c>
      <c r="W91" s="109">
        <v>0</v>
      </c>
      <c r="X91" s="109">
        <v>0</v>
      </c>
      <c r="Y91" s="109">
        <v>0</v>
      </c>
      <c r="Z91" s="109">
        <v>0</v>
      </c>
      <c r="AA91" s="109">
        <v>0</v>
      </c>
      <c r="AB91" s="109">
        <v>0</v>
      </c>
      <c r="AC91" s="109">
        <v>0</v>
      </c>
      <c r="AD91" s="109">
        <v>0</v>
      </c>
      <c r="AE91" s="109">
        <v>0</v>
      </c>
      <c r="AF91" s="109">
        <v>0</v>
      </c>
      <c r="AG91" s="109">
        <v>0</v>
      </c>
      <c r="AH91" s="109">
        <v>0</v>
      </c>
      <c r="AI91" s="109">
        <v>0</v>
      </c>
      <c r="AJ91" s="109">
        <v>1</v>
      </c>
      <c r="AK91" s="109">
        <v>0</v>
      </c>
      <c r="AL91" s="109">
        <v>0</v>
      </c>
      <c r="AM91" s="109">
        <v>0</v>
      </c>
      <c r="AN91" s="109">
        <v>0</v>
      </c>
      <c r="AO91" s="109">
        <v>0</v>
      </c>
      <c r="AP91" s="109">
        <v>0</v>
      </c>
      <c r="AQ91" s="109">
        <v>0</v>
      </c>
      <c r="AR91" s="109">
        <v>0</v>
      </c>
      <c r="AS91" s="109">
        <v>0</v>
      </c>
      <c r="AT91" s="109">
        <v>0</v>
      </c>
      <c r="AU91" s="109">
        <v>0</v>
      </c>
      <c r="AV91" s="109">
        <v>0</v>
      </c>
      <c r="AW91" s="109">
        <v>0</v>
      </c>
      <c r="AX91" s="109">
        <v>0</v>
      </c>
      <c r="AY91" s="109">
        <v>0</v>
      </c>
      <c r="AZ91" s="109">
        <v>0</v>
      </c>
      <c r="BA91" s="109">
        <v>0</v>
      </c>
    </row>
    <row r="92" spans="2:53" hidden="1" outlineLevel="1" x14ac:dyDescent="0.2">
      <c r="B92" s="20" t="s">
        <v>193</v>
      </c>
      <c r="C92" s="17" t="s">
        <v>19</v>
      </c>
      <c r="D92" s="17">
        <v>25000</v>
      </c>
      <c r="E92" s="167" t="s">
        <v>71</v>
      </c>
      <c r="F92" s="486" t="s">
        <v>78</v>
      </c>
      <c r="G92" s="487"/>
      <c r="H92" s="487"/>
      <c r="I92" s="487"/>
      <c r="J92" s="488"/>
      <c r="L92" s="99">
        <f t="shared" si="16"/>
        <v>5</v>
      </c>
      <c r="M92" s="109">
        <v>1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  <c r="S92" s="109">
        <v>0</v>
      </c>
      <c r="T92" s="109">
        <v>0</v>
      </c>
      <c r="U92" s="109">
        <v>0</v>
      </c>
      <c r="V92" s="109">
        <v>0</v>
      </c>
      <c r="W92" s="109">
        <v>1</v>
      </c>
      <c r="X92" s="109">
        <v>0</v>
      </c>
      <c r="Y92" s="109">
        <v>0</v>
      </c>
      <c r="Z92" s="109">
        <v>0</v>
      </c>
      <c r="AA92" s="109">
        <v>0</v>
      </c>
      <c r="AB92" s="109">
        <v>0</v>
      </c>
      <c r="AC92" s="109">
        <v>0</v>
      </c>
      <c r="AD92" s="109">
        <v>0</v>
      </c>
      <c r="AE92" s="109">
        <v>0</v>
      </c>
      <c r="AF92" s="109">
        <v>0</v>
      </c>
      <c r="AG92" s="109">
        <v>1</v>
      </c>
      <c r="AH92" s="109">
        <v>0</v>
      </c>
      <c r="AI92" s="109">
        <v>0</v>
      </c>
      <c r="AJ92" s="109">
        <v>0</v>
      </c>
      <c r="AK92" s="109">
        <v>0</v>
      </c>
      <c r="AL92" s="109">
        <v>0</v>
      </c>
      <c r="AM92" s="109">
        <v>0</v>
      </c>
      <c r="AN92" s="109">
        <v>0</v>
      </c>
      <c r="AO92" s="109">
        <v>0</v>
      </c>
      <c r="AP92" s="109">
        <v>0</v>
      </c>
      <c r="AQ92" s="109">
        <v>1</v>
      </c>
      <c r="AR92" s="109">
        <v>0</v>
      </c>
      <c r="AS92" s="109">
        <v>0</v>
      </c>
      <c r="AT92" s="109">
        <v>0</v>
      </c>
      <c r="AU92" s="109">
        <v>0</v>
      </c>
      <c r="AV92" s="109">
        <v>0</v>
      </c>
      <c r="AW92" s="109">
        <v>0</v>
      </c>
      <c r="AX92" s="109">
        <v>0</v>
      </c>
      <c r="AY92" s="109">
        <v>0</v>
      </c>
      <c r="AZ92" s="109">
        <v>0</v>
      </c>
      <c r="BA92" s="109">
        <v>1</v>
      </c>
    </row>
    <row r="93" spans="2:53" hidden="1" outlineLevel="1" x14ac:dyDescent="0.2">
      <c r="B93" s="20" t="s">
        <v>232</v>
      </c>
      <c r="C93" s="17" t="s">
        <v>19</v>
      </c>
      <c r="D93" s="17">
        <v>15000</v>
      </c>
      <c r="E93" s="167" t="s">
        <v>71</v>
      </c>
      <c r="F93" s="486" t="s">
        <v>78</v>
      </c>
      <c r="G93" s="487"/>
      <c r="H93" s="487"/>
      <c r="I93" s="487"/>
      <c r="J93" s="488"/>
      <c r="L93" s="99">
        <f t="shared" si="16"/>
        <v>5</v>
      </c>
      <c r="M93" s="109">
        <v>1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  <c r="S93" s="109">
        <v>0</v>
      </c>
      <c r="T93" s="109">
        <v>0</v>
      </c>
      <c r="U93" s="109">
        <v>0</v>
      </c>
      <c r="V93" s="109">
        <v>0</v>
      </c>
      <c r="W93" s="109">
        <v>1</v>
      </c>
      <c r="X93" s="109">
        <v>0</v>
      </c>
      <c r="Y93" s="109">
        <v>0</v>
      </c>
      <c r="Z93" s="109">
        <v>0</v>
      </c>
      <c r="AA93" s="109">
        <v>0</v>
      </c>
      <c r="AB93" s="109">
        <v>0</v>
      </c>
      <c r="AC93" s="109">
        <v>0</v>
      </c>
      <c r="AD93" s="109">
        <v>0</v>
      </c>
      <c r="AE93" s="109">
        <v>0</v>
      </c>
      <c r="AF93" s="109">
        <v>0</v>
      </c>
      <c r="AG93" s="109">
        <v>1</v>
      </c>
      <c r="AH93" s="109">
        <v>0</v>
      </c>
      <c r="AI93" s="109">
        <v>0</v>
      </c>
      <c r="AJ93" s="109">
        <v>0</v>
      </c>
      <c r="AK93" s="109">
        <v>0</v>
      </c>
      <c r="AL93" s="109">
        <v>0</v>
      </c>
      <c r="AM93" s="109">
        <v>0</v>
      </c>
      <c r="AN93" s="109">
        <v>0</v>
      </c>
      <c r="AO93" s="109">
        <v>0</v>
      </c>
      <c r="AP93" s="109">
        <v>0</v>
      </c>
      <c r="AQ93" s="109">
        <v>1</v>
      </c>
      <c r="AR93" s="109">
        <v>0</v>
      </c>
      <c r="AS93" s="109">
        <v>0</v>
      </c>
      <c r="AT93" s="109">
        <v>0</v>
      </c>
      <c r="AU93" s="109">
        <v>0</v>
      </c>
      <c r="AV93" s="109">
        <v>0</v>
      </c>
      <c r="AW93" s="109">
        <v>0</v>
      </c>
      <c r="AX93" s="109">
        <v>0</v>
      </c>
      <c r="AY93" s="109">
        <v>0</v>
      </c>
      <c r="AZ93" s="109">
        <v>0</v>
      </c>
      <c r="BA93" s="109">
        <v>1</v>
      </c>
    </row>
    <row r="94" spans="2:53" hidden="1" outlineLevel="1" x14ac:dyDescent="0.2">
      <c r="B94" s="20" t="s">
        <v>233</v>
      </c>
      <c r="C94" s="17" t="s">
        <v>19</v>
      </c>
      <c r="D94" s="17">
        <v>8000</v>
      </c>
      <c r="E94" s="167" t="s">
        <v>71</v>
      </c>
      <c r="F94" s="486" t="s">
        <v>78</v>
      </c>
      <c r="G94" s="487"/>
      <c r="H94" s="487"/>
      <c r="I94" s="487"/>
      <c r="J94" s="488"/>
      <c r="L94" s="99">
        <f t="shared" si="16"/>
        <v>3</v>
      </c>
      <c r="M94" s="109">
        <v>1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  <c r="S94" s="109">
        <v>0</v>
      </c>
      <c r="T94" s="109">
        <v>0</v>
      </c>
      <c r="U94" s="109">
        <v>0</v>
      </c>
      <c r="V94" s="109">
        <v>0</v>
      </c>
      <c r="W94" s="109">
        <v>0</v>
      </c>
      <c r="X94" s="109">
        <v>0</v>
      </c>
      <c r="Y94" s="109">
        <v>0</v>
      </c>
      <c r="Z94" s="109">
        <v>0</v>
      </c>
      <c r="AA94" s="109">
        <v>0</v>
      </c>
      <c r="AB94" s="109">
        <v>1</v>
      </c>
      <c r="AC94" s="109">
        <v>0</v>
      </c>
      <c r="AD94" s="109">
        <v>0</v>
      </c>
      <c r="AE94" s="109">
        <v>0</v>
      </c>
      <c r="AF94" s="109">
        <v>0</v>
      </c>
      <c r="AG94" s="109">
        <v>0</v>
      </c>
      <c r="AH94" s="109">
        <v>0</v>
      </c>
      <c r="AI94" s="109">
        <v>0</v>
      </c>
      <c r="AJ94" s="109">
        <v>0</v>
      </c>
      <c r="AK94" s="109">
        <v>0</v>
      </c>
      <c r="AL94" s="109">
        <v>0</v>
      </c>
      <c r="AM94" s="109">
        <v>0</v>
      </c>
      <c r="AN94" s="109">
        <v>0</v>
      </c>
      <c r="AO94" s="109">
        <v>0</v>
      </c>
      <c r="AP94" s="109">
        <v>0</v>
      </c>
      <c r="AQ94" s="109">
        <v>1</v>
      </c>
      <c r="AR94" s="109">
        <v>0</v>
      </c>
      <c r="AS94" s="109">
        <v>0</v>
      </c>
      <c r="AT94" s="109">
        <v>0</v>
      </c>
      <c r="AU94" s="109">
        <v>0</v>
      </c>
      <c r="AV94" s="109">
        <v>0</v>
      </c>
      <c r="AW94" s="109">
        <v>0</v>
      </c>
      <c r="AX94" s="109">
        <v>0</v>
      </c>
      <c r="AY94" s="109">
        <v>0</v>
      </c>
      <c r="AZ94" s="109">
        <v>0</v>
      </c>
      <c r="BA94" s="109">
        <v>0</v>
      </c>
    </row>
    <row r="95" spans="2:53" hidden="1" outlineLevel="1" x14ac:dyDescent="0.2">
      <c r="B95" s="21" t="s">
        <v>234</v>
      </c>
      <c r="C95" s="16" t="s">
        <v>19</v>
      </c>
      <c r="D95" s="16">
        <v>45000</v>
      </c>
      <c r="E95" s="166" t="s">
        <v>71</v>
      </c>
      <c r="F95" s="489" t="s">
        <v>78</v>
      </c>
      <c r="G95" s="490"/>
      <c r="H95" s="490"/>
      <c r="I95" s="490"/>
      <c r="J95" s="491"/>
      <c r="L95" s="99">
        <f t="shared" si="16"/>
        <v>3</v>
      </c>
      <c r="M95" s="109">
        <v>1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  <c r="S95" s="109">
        <v>0</v>
      </c>
      <c r="T95" s="109">
        <v>0</v>
      </c>
      <c r="U95" s="109">
        <v>0</v>
      </c>
      <c r="V95" s="109">
        <v>0</v>
      </c>
      <c r="W95" s="109">
        <v>0</v>
      </c>
      <c r="X95" s="109">
        <v>0</v>
      </c>
      <c r="Y95" s="109">
        <v>0</v>
      </c>
      <c r="Z95" s="109">
        <v>0</v>
      </c>
      <c r="AA95" s="109">
        <v>0</v>
      </c>
      <c r="AB95" s="109">
        <v>0</v>
      </c>
      <c r="AC95" s="109">
        <v>0</v>
      </c>
      <c r="AD95" s="109">
        <v>0</v>
      </c>
      <c r="AE95" s="109">
        <v>0</v>
      </c>
      <c r="AF95" s="109">
        <v>0</v>
      </c>
      <c r="AG95" s="109">
        <v>1</v>
      </c>
      <c r="AH95" s="109">
        <v>0</v>
      </c>
      <c r="AI95" s="109">
        <v>0</v>
      </c>
      <c r="AJ95" s="109">
        <v>0</v>
      </c>
      <c r="AK95" s="109">
        <v>0</v>
      </c>
      <c r="AL95" s="109">
        <v>0</v>
      </c>
      <c r="AM95" s="109">
        <v>0</v>
      </c>
      <c r="AN95" s="109">
        <v>0</v>
      </c>
      <c r="AO95" s="109">
        <v>0</v>
      </c>
      <c r="AP95" s="109">
        <v>0</v>
      </c>
      <c r="AQ95" s="109">
        <v>0</v>
      </c>
      <c r="AR95" s="109">
        <v>0</v>
      </c>
      <c r="AS95" s="109">
        <v>0</v>
      </c>
      <c r="AT95" s="109">
        <v>0</v>
      </c>
      <c r="AU95" s="109">
        <v>0</v>
      </c>
      <c r="AV95" s="109">
        <v>0</v>
      </c>
      <c r="AW95" s="109">
        <v>0</v>
      </c>
      <c r="AX95" s="109">
        <v>0</v>
      </c>
      <c r="AY95" s="109">
        <v>0</v>
      </c>
      <c r="AZ95" s="109">
        <v>0</v>
      </c>
      <c r="BA95" s="109">
        <v>1</v>
      </c>
    </row>
    <row r="96" spans="2:53" hidden="1" outlineLevel="1" x14ac:dyDescent="0.2"/>
    <row r="97" spans="2:11" hidden="1" outlineLevel="1" x14ac:dyDescent="0.2"/>
    <row r="98" spans="2:11" ht="15" hidden="1" outlineLevel="1" x14ac:dyDescent="0.25">
      <c r="B98" s="23" t="s">
        <v>145</v>
      </c>
      <c r="C98" s="24" t="s">
        <v>7</v>
      </c>
      <c r="D98" s="24" t="s">
        <v>66</v>
      </c>
      <c r="E98" s="24" t="s">
        <v>67</v>
      </c>
      <c r="F98" s="492" t="s">
        <v>68</v>
      </c>
      <c r="G98" s="493"/>
      <c r="H98" s="493"/>
      <c r="I98" s="493"/>
      <c r="J98" s="494"/>
    </row>
    <row r="99" spans="2:11" hidden="1" outlineLevel="1" x14ac:dyDescent="0.2">
      <c r="B99" s="131" t="s">
        <v>235</v>
      </c>
      <c r="C99" s="132" t="s">
        <v>53</v>
      </c>
      <c r="D99" s="132">
        <v>6276</v>
      </c>
      <c r="E99" s="166" t="s">
        <v>71</v>
      </c>
      <c r="F99" s="489" t="s">
        <v>72</v>
      </c>
      <c r="G99" s="490"/>
      <c r="H99" s="490"/>
      <c r="I99" s="490"/>
      <c r="J99" s="491"/>
    </row>
    <row r="100" spans="2:11" hidden="1" outlineLevel="1" x14ac:dyDescent="0.2"/>
    <row r="101" spans="2:11" hidden="1" outlineLevel="1" x14ac:dyDescent="0.2"/>
    <row r="102" spans="2:11" ht="15" hidden="1" outlineLevel="1" x14ac:dyDescent="0.25">
      <c r="B102" s="23" t="s">
        <v>161</v>
      </c>
      <c r="C102" s="24" t="s">
        <v>7</v>
      </c>
      <c r="D102" s="24" t="s">
        <v>66</v>
      </c>
      <c r="E102" s="24" t="s">
        <v>67</v>
      </c>
      <c r="F102" s="492" t="s">
        <v>68</v>
      </c>
      <c r="G102" s="493"/>
      <c r="H102" s="493"/>
      <c r="I102" s="493"/>
      <c r="J102" s="494"/>
    </row>
    <row r="103" spans="2:11" hidden="1" outlineLevel="1" x14ac:dyDescent="0.2">
      <c r="B103" s="20" t="s">
        <v>236</v>
      </c>
      <c r="C103" s="17" t="s">
        <v>53</v>
      </c>
      <c r="D103" s="17">
        <v>2834.7</v>
      </c>
      <c r="E103" s="167" t="s">
        <v>71</v>
      </c>
      <c r="F103" s="486" t="s">
        <v>72</v>
      </c>
      <c r="G103" s="487"/>
      <c r="H103" s="487"/>
      <c r="I103" s="487"/>
      <c r="J103" s="488"/>
    </row>
    <row r="104" spans="2:11" hidden="1" outlineLevel="1" x14ac:dyDescent="0.2">
      <c r="B104" s="20"/>
      <c r="C104" s="17"/>
      <c r="D104" s="17"/>
      <c r="E104" s="163"/>
      <c r="F104" s="486"/>
      <c r="G104" s="487"/>
      <c r="H104" s="487"/>
      <c r="I104" s="487"/>
      <c r="J104" s="488"/>
    </row>
    <row r="105" spans="2:11" hidden="1" outlineLevel="1" x14ac:dyDescent="0.2">
      <c r="B105" s="21" t="s">
        <v>237</v>
      </c>
      <c r="C105" s="16" t="s">
        <v>53</v>
      </c>
      <c r="D105" s="16">
        <v>2000</v>
      </c>
      <c r="E105" s="166" t="s">
        <v>71</v>
      </c>
      <c r="F105" s="489" t="s">
        <v>78</v>
      </c>
      <c r="G105" s="490"/>
      <c r="H105" s="490"/>
      <c r="I105" s="490"/>
      <c r="J105" s="491"/>
    </row>
    <row r="106" spans="2:11" hidden="1" outlineLevel="1" x14ac:dyDescent="0.2"/>
    <row r="107" spans="2:11" hidden="1" outlineLevel="1" x14ac:dyDescent="0.2"/>
    <row r="108" spans="2:11" ht="15" hidden="1" outlineLevel="1" x14ac:dyDescent="0.25">
      <c r="B108" s="23" t="s">
        <v>165</v>
      </c>
      <c r="C108" s="24" t="s">
        <v>7</v>
      </c>
      <c r="D108" s="24" t="s">
        <v>66</v>
      </c>
      <c r="E108" s="24" t="s">
        <v>67</v>
      </c>
      <c r="F108" s="492" t="s">
        <v>68</v>
      </c>
      <c r="G108" s="493"/>
      <c r="H108" s="493"/>
      <c r="I108" s="493"/>
      <c r="J108" s="494"/>
    </row>
    <row r="109" spans="2:11" hidden="1" outlineLevel="1" x14ac:dyDescent="0.2">
      <c r="B109" s="19" t="s">
        <v>166</v>
      </c>
      <c r="C109" s="10" t="s">
        <v>23</v>
      </c>
      <c r="D109" s="25">
        <v>6.8</v>
      </c>
      <c r="E109" s="165" t="s">
        <v>71</v>
      </c>
      <c r="F109" s="504" t="s">
        <v>72</v>
      </c>
      <c r="G109" s="505"/>
      <c r="H109" s="505"/>
      <c r="I109" s="505"/>
      <c r="J109" s="506"/>
    </row>
    <row r="110" spans="2:11" hidden="1" outlineLevel="1" x14ac:dyDescent="0.2">
      <c r="B110" s="22" t="s">
        <v>167</v>
      </c>
      <c r="C110" s="157" t="s">
        <v>100</v>
      </c>
      <c r="D110" s="18">
        <v>65</v>
      </c>
      <c r="E110" s="167" t="s">
        <v>71</v>
      </c>
      <c r="F110" s="513" t="s">
        <v>78</v>
      </c>
      <c r="G110" s="514"/>
      <c r="H110" s="514"/>
      <c r="I110" s="514"/>
      <c r="J110" s="515"/>
    </row>
    <row r="111" spans="2:11" hidden="1" outlineLevel="1" x14ac:dyDescent="0.2">
      <c r="B111" s="20" t="s">
        <v>168</v>
      </c>
      <c r="C111" s="12" t="s">
        <v>169</v>
      </c>
      <c r="D111" s="159">
        <f>$K$111/100</f>
        <v>0.1</v>
      </c>
      <c r="E111" s="167" t="s">
        <v>71</v>
      </c>
      <c r="F111" s="513" t="s">
        <v>78</v>
      </c>
      <c r="G111" s="514"/>
      <c r="H111" s="514"/>
      <c r="I111" s="514"/>
      <c r="J111" s="515"/>
      <c r="K111" s="208">
        <v>10</v>
      </c>
    </row>
    <row r="112" spans="2:11" hidden="1" outlineLevel="1" x14ac:dyDescent="0.2">
      <c r="B112" s="22" t="s">
        <v>170</v>
      </c>
      <c r="C112" s="157" t="s">
        <v>148</v>
      </c>
      <c r="D112" s="158">
        <v>1.5</v>
      </c>
      <c r="E112" s="168" t="s">
        <v>71</v>
      </c>
      <c r="F112" s="498" t="s">
        <v>78</v>
      </c>
      <c r="G112" s="499"/>
      <c r="H112" s="499"/>
      <c r="I112" s="499"/>
      <c r="J112" s="500"/>
    </row>
    <row r="113" spans="2:10" hidden="1" outlineLevel="1" x14ac:dyDescent="0.2">
      <c r="B113" s="21" t="s">
        <v>171</v>
      </c>
      <c r="C113" s="11" t="s">
        <v>64</v>
      </c>
      <c r="D113" s="160">
        <f>1/$D$112</f>
        <v>0.66666666666666663</v>
      </c>
      <c r="E113" s="166"/>
      <c r="F113" s="501"/>
      <c r="G113" s="502"/>
      <c r="H113" s="502"/>
      <c r="I113" s="502"/>
      <c r="J113" s="503"/>
    </row>
    <row r="114" spans="2:10" hidden="1" outlineLevel="1" x14ac:dyDescent="0.2"/>
    <row r="115" spans="2:10" ht="15" hidden="1" outlineLevel="1" x14ac:dyDescent="0.25">
      <c r="B115" s="23" t="s">
        <v>175</v>
      </c>
      <c r="C115" s="24" t="s">
        <v>7</v>
      </c>
      <c r="D115" s="93" t="s">
        <v>238</v>
      </c>
      <c r="E115" s="24" t="s">
        <v>239</v>
      </c>
      <c r="G115" s="37" t="s">
        <v>176</v>
      </c>
    </row>
    <row r="116" spans="2:10" hidden="1" outlineLevel="1" x14ac:dyDescent="0.2">
      <c r="B116" s="19">
        <v>1</v>
      </c>
      <c r="C116" s="15" t="s">
        <v>23</v>
      </c>
      <c r="D116" s="94">
        <f>$E116/$D$113</f>
        <v>2.0000000000000004</v>
      </c>
      <c r="E116" s="25">
        <f>($E$120*$G116)</f>
        <v>1.3333333333333335</v>
      </c>
      <c r="G116" s="116">
        <v>0.17647058823529413</v>
      </c>
      <c r="H116" s="100"/>
    </row>
    <row r="117" spans="2:10" hidden="1" outlineLevel="1" x14ac:dyDescent="0.2">
      <c r="B117" s="20">
        <v>2</v>
      </c>
      <c r="C117" s="17" t="s">
        <v>23</v>
      </c>
      <c r="D117" s="95">
        <f t="shared" ref="D117:D129" si="17">$E117/$D$113</f>
        <v>4.0000000000000009</v>
      </c>
      <c r="E117" s="26">
        <f>($E$120*$G117)</f>
        <v>2.666666666666667</v>
      </c>
      <c r="G117" s="116">
        <v>0.35294117647058826</v>
      </c>
      <c r="H117" s="100"/>
    </row>
    <row r="118" spans="2:10" hidden="1" outlineLevel="1" x14ac:dyDescent="0.2">
      <c r="B118" s="20">
        <v>3</v>
      </c>
      <c r="C118" s="17" t="s">
        <v>23</v>
      </c>
      <c r="D118" s="95">
        <f t="shared" si="17"/>
        <v>6</v>
      </c>
      <c r="E118" s="26">
        <f>($E$120*$G118)</f>
        <v>4</v>
      </c>
      <c r="G118" s="116">
        <v>0.52941176470588236</v>
      </c>
      <c r="H118" s="100"/>
    </row>
    <row r="119" spans="2:10" hidden="1" outlineLevel="1" x14ac:dyDescent="0.2">
      <c r="B119" s="20">
        <v>4</v>
      </c>
      <c r="C119" s="17" t="s">
        <v>23</v>
      </c>
      <c r="D119" s="95">
        <f>$E119/$D$113</f>
        <v>8.0000000000000018</v>
      </c>
      <c r="E119" s="26">
        <f>($E$120*$G119)</f>
        <v>5.3333333333333339</v>
      </c>
      <c r="G119" s="116">
        <v>0.70588235294117652</v>
      </c>
      <c r="H119" s="100"/>
    </row>
    <row r="120" spans="2:10" hidden="1" outlineLevel="1" x14ac:dyDescent="0.2">
      <c r="B120" s="20">
        <v>5</v>
      </c>
      <c r="C120" s="17" t="s">
        <v>23</v>
      </c>
      <c r="D120" s="95">
        <f t="shared" si="17"/>
        <v>11.333333333333334</v>
      </c>
      <c r="E120" s="26">
        <f>$D$109/(1-$D$111)</f>
        <v>7.5555555555555554</v>
      </c>
    </row>
    <row r="121" spans="2:10" hidden="1" outlineLevel="1" x14ac:dyDescent="0.2">
      <c r="B121" s="20">
        <v>6</v>
      </c>
      <c r="C121" s="17" t="s">
        <v>23</v>
      </c>
      <c r="D121" s="95">
        <f t="shared" si="17"/>
        <v>11.333333333333334</v>
      </c>
      <c r="E121" s="26">
        <f>$E120</f>
        <v>7.5555555555555554</v>
      </c>
    </row>
    <row r="122" spans="2:10" hidden="1" outlineLevel="1" x14ac:dyDescent="0.2">
      <c r="B122" s="20">
        <v>7</v>
      </c>
      <c r="C122" s="17" t="s">
        <v>23</v>
      </c>
      <c r="D122" s="95">
        <f>$E122/$D$113</f>
        <v>11.333333333333334</v>
      </c>
      <c r="E122" s="26">
        <f t="shared" ref="E122:E130" si="18">$E121</f>
        <v>7.5555555555555554</v>
      </c>
    </row>
    <row r="123" spans="2:10" hidden="1" outlineLevel="1" x14ac:dyDescent="0.2">
      <c r="B123" s="20">
        <v>8</v>
      </c>
      <c r="C123" s="17" t="s">
        <v>23</v>
      </c>
      <c r="D123" s="95">
        <f t="shared" si="17"/>
        <v>11.333333333333334</v>
      </c>
      <c r="E123" s="26">
        <f t="shared" si="18"/>
        <v>7.5555555555555554</v>
      </c>
      <c r="G123" s="110"/>
    </row>
    <row r="124" spans="2:10" hidden="1" outlineLevel="1" x14ac:dyDescent="0.2">
      <c r="B124" s="20">
        <v>9</v>
      </c>
      <c r="C124" s="17" t="s">
        <v>23</v>
      </c>
      <c r="D124" s="95">
        <f t="shared" si="17"/>
        <v>11.333333333333334</v>
      </c>
      <c r="E124" s="26">
        <f>$E123</f>
        <v>7.5555555555555554</v>
      </c>
      <c r="G124" s="110"/>
    </row>
    <row r="125" spans="2:10" hidden="1" outlineLevel="1" x14ac:dyDescent="0.2">
      <c r="B125" s="20">
        <v>10</v>
      </c>
      <c r="C125" s="17" t="s">
        <v>23</v>
      </c>
      <c r="D125" s="95">
        <f t="shared" si="17"/>
        <v>11.333333333333334</v>
      </c>
      <c r="E125" s="26">
        <f t="shared" si="18"/>
        <v>7.5555555555555554</v>
      </c>
      <c r="G125" s="110"/>
    </row>
    <row r="126" spans="2:10" hidden="1" outlineLevel="1" x14ac:dyDescent="0.2">
      <c r="B126" s="20">
        <v>11</v>
      </c>
      <c r="C126" s="17" t="s">
        <v>23</v>
      </c>
      <c r="D126" s="95">
        <f>$E126/$D$113</f>
        <v>11.333333333333334</v>
      </c>
      <c r="E126" s="26">
        <f t="shared" si="18"/>
        <v>7.5555555555555554</v>
      </c>
      <c r="G126" s="110"/>
    </row>
    <row r="127" spans="2:10" hidden="1" outlineLevel="1" x14ac:dyDescent="0.2">
      <c r="B127" s="20">
        <v>12</v>
      </c>
      <c r="C127" s="17" t="s">
        <v>23</v>
      </c>
      <c r="D127" s="95">
        <f t="shared" si="17"/>
        <v>11.333333333333334</v>
      </c>
      <c r="E127" s="26">
        <f t="shared" si="18"/>
        <v>7.5555555555555554</v>
      </c>
      <c r="G127" s="110"/>
    </row>
    <row r="128" spans="2:10" hidden="1" outlineLevel="1" x14ac:dyDescent="0.2">
      <c r="B128" s="20">
        <v>13</v>
      </c>
      <c r="C128" s="17" t="s">
        <v>23</v>
      </c>
      <c r="D128" s="95">
        <f t="shared" si="17"/>
        <v>11.333333333333334</v>
      </c>
      <c r="E128" s="26">
        <f t="shared" si="18"/>
        <v>7.5555555555555554</v>
      </c>
      <c r="G128" s="110"/>
    </row>
    <row r="129" spans="2:7" hidden="1" outlineLevel="1" x14ac:dyDescent="0.2">
      <c r="B129" s="20">
        <v>14</v>
      </c>
      <c r="C129" s="17" t="s">
        <v>23</v>
      </c>
      <c r="D129" s="95">
        <f t="shared" si="17"/>
        <v>11.333333333333334</v>
      </c>
      <c r="E129" s="26">
        <f t="shared" si="18"/>
        <v>7.5555555555555554</v>
      </c>
      <c r="G129" s="110"/>
    </row>
    <row r="130" spans="2:7" hidden="1" outlineLevel="1" x14ac:dyDescent="0.2">
      <c r="B130" s="21" t="s">
        <v>27</v>
      </c>
      <c r="C130" s="16" t="s">
        <v>23</v>
      </c>
      <c r="D130" s="96">
        <f>$E130/$D$113</f>
        <v>11.333333333333334</v>
      </c>
      <c r="E130" s="27">
        <f t="shared" si="18"/>
        <v>7.5555555555555554</v>
      </c>
      <c r="G130" s="110"/>
    </row>
    <row r="131" spans="2:7" hidden="1" outlineLevel="1" x14ac:dyDescent="0.2">
      <c r="G131" s="110"/>
    </row>
    <row r="132" spans="2:7" hidden="1" outlineLevel="1" x14ac:dyDescent="0.2">
      <c r="G132" s="110"/>
    </row>
    <row r="133" spans="2:7" hidden="1" outlineLevel="1" x14ac:dyDescent="0.2">
      <c r="G133" s="110"/>
    </row>
    <row r="134" spans="2:7" collapsed="1" x14ac:dyDescent="0.2">
      <c r="G134" s="110"/>
    </row>
    <row r="135" spans="2:7" x14ac:dyDescent="0.2">
      <c r="G135" s="110"/>
    </row>
    <row r="136" spans="2:7" x14ac:dyDescent="0.2">
      <c r="G136" s="110"/>
    </row>
    <row r="137" spans="2:7" x14ac:dyDescent="0.2">
      <c r="G137" s="110"/>
    </row>
  </sheetData>
  <sheetProtection algorithmName="SHA-512" hashValue="fk/P6TyLEIwkVxBUn6RZFBxfzgyRENd/NmK7Oe4+T1yQEjiru20jeF8OohDsdtKu4u9XuQ2Y3pmCzXtpswvoLg==" saltValue="1y789mRqK3PvgMyynvg+XA==" spinCount="100000" sheet="1" objects="1" scenarios="1" selectLockedCells="1" selectUnlockedCells="1"/>
  <mergeCells count="45">
    <mergeCell ref="F90:J90"/>
    <mergeCell ref="F91:J91"/>
    <mergeCell ref="F92:J92"/>
    <mergeCell ref="F93:J93"/>
    <mergeCell ref="F109:J109"/>
    <mergeCell ref="F98:J98"/>
    <mergeCell ref="F99:J99"/>
    <mergeCell ref="F94:J94"/>
    <mergeCell ref="F95:J95"/>
    <mergeCell ref="F112:J112"/>
    <mergeCell ref="F113:J113"/>
    <mergeCell ref="F102:J102"/>
    <mergeCell ref="F103:J103"/>
    <mergeCell ref="F104:J104"/>
    <mergeCell ref="F105:J105"/>
    <mergeCell ref="F108:J108"/>
    <mergeCell ref="F111:J111"/>
    <mergeCell ref="F110:J110"/>
    <mergeCell ref="F87:J87"/>
    <mergeCell ref="F71:J71"/>
    <mergeCell ref="F72:J72"/>
    <mergeCell ref="F80:J80"/>
    <mergeCell ref="F81:J81"/>
    <mergeCell ref="F82:J82"/>
    <mergeCell ref="F75:J75"/>
    <mergeCell ref="F76:J76"/>
    <mergeCell ref="F77:J77"/>
    <mergeCell ref="F78:J78"/>
    <mergeCell ref="F79:J79"/>
    <mergeCell ref="F88:J88"/>
    <mergeCell ref="F89:J89"/>
    <mergeCell ref="F70:J70"/>
    <mergeCell ref="F38:J38"/>
    <mergeCell ref="F39:J39"/>
    <mergeCell ref="F40:J40"/>
    <mergeCell ref="F43:J43"/>
    <mergeCell ref="F44:J44"/>
    <mergeCell ref="F45:J45"/>
    <mergeCell ref="F46:J46"/>
    <mergeCell ref="F47:J47"/>
    <mergeCell ref="F48:J48"/>
    <mergeCell ref="F68:J68"/>
    <mergeCell ref="F69:J69"/>
    <mergeCell ref="F85:J85"/>
    <mergeCell ref="F86:J86"/>
  </mergeCells>
  <conditionalFormatting sqref="M86:BA86">
    <cfRule type="cellIs" dxfId="13" priority="2" operator="equal">
      <formula>1</formula>
    </cfRule>
  </conditionalFormatting>
  <conditionalFormatting sqref="M86:BA95">
    <cfRule type="cellIs" dxfId="12" priority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1">
    <tabColor theme="5" tint="0.59999389629810485"/>
  </sheetPr>
  <dimension ref="A1:BA145"/>
  <sheetViews>
    <sheetView topLeftCell="A145" workbookViewId="0"/>
  </sheetViews>
  <sheetFormatPr defaultColWidth="9.140625" defaultRowHeight="12" outlineLevelRow="2" x14ac:dyDescent="0.2"/>
  <cols>
    <col min="1" max="1" width="2.7109375" style="8" customWidth="1"/>
    <col min="2" max="2" width="32.7109375" style="8" customWidth="1"/>
    <col min="3" max="3" width="13.140625" style="9" customWidth="1"/>
    <col min="4" max="4" width="12.7109375" style="9" customWidth="1"/>
    <col min="5" max="19" width="12.7109375" style="8" customWidth="1"/>
    <col min="20" max="16384" width="9.140625" style="8"/>
  </cols>
  <sheetData>
    <row r="1" spans="1:19" hidden="1" outlineLevel="1" x14ac:dyDescent="0.2"/>
    <row r="2" spans="1:19" s="30" customFormat="1" ht="18.75" hidden="1" outlineLevel="2" x14ac:dyDescent="0.25">
      <c r="A2" s="28" t="s">
        <v>240</v>
      </c>
      <c r="B2" s="28"/>
      <c r="C2" s="29"/>
      <c r="D2" s="29"/>
      <c r="E2" s="28"/>
      <c r="F2" s="28"/>
      <c r="G2" s="28"/>
      <c r="H2" s="28"/>
      <c r="I2" s="28"/>
      <c r="J2" s="28"/>
      <c r="K2" s="28"/>
      <c r="L2" s="28"/>
      <c r="R2" s="31"/>
      <c r="S2" s="31"/>
    </row>
    <row r="3" spans="1:19" ht="12.75" hidden="1" outlineLevel="2" thickBot="1" x14ac:dyDescent="0.25"/>
    <row r="4" spans="1:19" hidden="1" outlineLevel="2" x14ac:dyDescent="0.2">
      <c r="C4" s="77"/>
      <c r="D4" s="37">
        <v>1</v>
      </c>
      <c r="E4" s="37">
        <v>2</v>
      </c>
      <c r="F4" s="37">
        <v>3</v>
      </c>
      <c r="G4" s="37">
        <v>4</v>
      </c>
      <c r="H4" s="37">
        <v>5</v>
      </c>
      <c r="I4" s="37">
        <v>6</v>
      </c>
      <c r="J4" s="37">
        <v>7</v>
      </c>
      <c r="K4" s="37">
        <v>8</v>
      </c>
      <c r="L4" s="37">
        <v>9</v>
      </c>
      <c r="M4" s="37">
        <v>10</v>
      </c>
      <c r="N4" s="37">
        <v>11</v>
      </c>
      <c r="O4" s="37">
        <v>12</v>
      </c>
      <c r="P4" s="37">
        <v>13</v>
      </c>
      <c r="Q4" s="37">
        <v>14</v>
      </c>
      <c r="R4" s="37" t="s">
        <v>27</v>
      </c>
    </row>
    <row r="5" spans="1:19" ht="15" hidden="1" outlineLevel="2" x14ac:dyDescent="0.25">
      <c r="B5" s="57" t="s">
        <v>28</v>
      </c>
      <c r="C5" s="68" t="s">
        <v>7</v>
      </c>
      <c r="D5" s="62" t="s">
        <v>29</v>
      </c>
      <c r="E5" s="24" t="s">
        <v>30</v>
      </c>
      <c r="F5" s="24" t="s">
        <v>31</v>
      </c>
      <c r="G5" s="24" t="s">
        <v>32</v>
      </c>
      <c r="H5" s="24" t="s">
        <v>33</v>
      </c>
      <c r="I5" s="24" t="s">
        <v>34</v>
      </c>
      <c r="J5" s="24" t="s">
        <v>35</v>
      </c>
      <c r="K5" s="24" t="s">
        <v>36</v>
      </c>
      <c r="L5" s="24" t="s">
        <v>37</v>
      </c>
      <c r="M5" s="24" t="s">
        <v>38</v>
      </c>
      <c r="N5" s="24" t="s">
        <v>39</v>
      </c>
      <c r="O5" s="24" t="s">
        <v>40</v>
      </c>
      <c r="P5" s="24" t="s">
        <v>41</v>
      </c>
      <c r="Q5" s="24" t="s">
        <v>42</v>
      </c>
      <c r="R5" s="24" t="s">
        <v>43</v>
      </c>
      <c r="S5" s="9"/>
    </row>
    <row r="6" spans="1:19" s="43" customFormat="1" hidden="1" outlineLevel="2" x14ac:dyDescent="0.2">
      <c r="B6" s="61" t="s">
        <v>44</v>
      </c>
      <c r="C6" s="74" t="s">
        <v>45</v>
      </c>
      <c r="D6" s="66">
        <f>$D$40</f>
        <v>500</v>
      </c>
      <c r="E6" s="56">
        <f t="shared" ref="E6:Q6" si="0">$D$40</f>
        <v>500</v>
      </c>
      <c r="F6" s="56">
        <f t="shared" si="0"/>
        <v>500</v>
      </c>
      <c r="G6" s="56">
        <f t="shared" si="0"/>
        <v>500</v>
      </c>
      <c r="H6" s="56">
        <f>$D$40</f>
        <v>500</v>
      </c>
      <c r="I6" s="56">
        <f t="shared" si="0"/>
        <v>500</v>
      </c>
      <c r="J6" s="56">
        <f t="shared" si="0"/>
        <v>500</v>
      </c>
      <c r="K6" s="56">
        <f t="shared" si="0"/>
        <v>500</v>
      </c>
      <c r="L6" s="56">
        <f t="shared" si="0"/>
        <v>500</v>
      </c>
      <c r="M6" s="56">
        <f t="shared" si="0"/>
        <v>500</v>
      </c>
      <c r="N6" s="56">
        <f>$D$40</f>
        <v>500</v>
      </c>
      <c r="O6" s="56">
        <f t="shared" si="0"/>
        <v>500</v>
      </c>
      <c r="P6" s="56">
        <f t="shared" si="0"/>
        <v>500</v>
      </c>
      <c r="Q6" s="56">
        <f t="shared" si="0"/>
        <v>500</v>
      </c>
      <c r="R6" s="56">
        <f>$D$40</f>
        <v>500</v>
      </c>
    </row>
    <row r="7" spans="1:19" s="43" customFormat="1" hidden="1" outlineLevel="2" x14ac:dyDescent="0.2">
      <c r="B7" s="59" t="s">
        <v>46</v>
      </c>
      <c r="C7" s="70" t="s">
        <v>80</v>
      </c>
      <c r="D7" s="210">
        <f t="array" ref="D7:R7">TRANSPOSE(C49:C63)</f>
        <v>0</v>
      </c>
      <c r="E7" s="211">
        <v>0</v>
      </c>
      <c r="F7" s="211">
        <v>0</v>
      </c>
      <c r="G7" s="211">
        <v>7.0714285714285712</v>
      </c>
      <c r="H7" s="211">
        <v>14.142857142857142</v>
      </c>
      <c r="I7" s="211">
        <v>21.214285714285715</v>
      </c>
      <c r="J7" s="211">
        <v>28.285714285714285</v>
      </c>
      <c r="K7" s="211">
        <v>35.357142857142854</v>
      </c>
      <c r="L7" s="211">
        <v>42.428571428571423</v>
      </c>
      <c r="M7" s="211">
        <v>49.499999999999993</v>
      </c>
      <c r="N7" s="211">
        <v>49.5</v>
      </c>
      <c r="O7" s="211">
        <v>49.5</v>
      </c>
      <c r="P7" s="211">
        <v>49.5</v>
      </c>
      <c r="Q7" s="211">
        <v>49.5</v>
      </c>
      <c r="R7" s="211">
        <v>49.5</v>
      </c>
    </row>
    <row r="8" spans="1:19" s="43" customFormat="1" hidden="1" outlineLevel="2" x14ac:dyDescent="0.2">
      <c r="B8" s="59" t="s">
        <v>48</v>
      </c>
      <c r="C8" s="70" t="s">
        <v>49</v>
      </c>
      <c r="D8" s="152">
        <f>$D$67</f>
        <v>1.6</v>
      </c>
      <c r="E8" s="153">
        <f t="shared" ref="E8:P8" si="1">$D$67</f>
        <v>1.6</v>
      </c>
      <c r="F8" s="153">
        <f t="shared" si="1"/>
        <v>1.6</v>
      </c>
      <c r="G8" s="153">
        <f t="shared" si="1"/>
        <v>1.6</v>
      </c>
      <c r="H8" s="153">
        <f t="shared" si="1"/>
        <v>1.6</v>
      </c>
      <c r="I8" s="153">
        <f t="shared" si="1"/>
        <v>1.6</v>
      </c>
      <c r="J8" s="153">
        <f>$D$67</f>
        <v>1.6</v>
      </c>
      <c r="K8" s="153">
        <f t="shared" si="1"/>
        <v>1.6</v>
      </c>
      <c r="L8" s="153">
        <f t="shared" si="1"/>
        <v>1.6</v>
      </c>
      <c r="M8" s="153">
        <f t="shared" si="1"/>
        <v>1.6</v>
      </c>
      <c r="N8" s="153">
        <f>$D$67</f>
        <v>1.6</v>
      </c>
      <c r="O8" s="153">
        <f t="shared" si="1"/>
        <v>1.6</v>
      </c>
      <c r="P8" s="153">
        <f t="shared" si="1"/>
        <v>1.6</v>
      </c>
      <c r="Q8" s="153">
        <f>$D$67</f>
        <v>1.6</v>
      </c>
      <c r="R8" s="153">
        <f>$D$67</f>
        <v>1.6</v>
      </c>
    </row>
    <row r="9" spans="1:19" s="43" customFormat="1" hidden="1" outlineLevel="2" x14ac:dyDescent="0.2">
      <c r="B9" s="59"/>
      <c r="C9" s="70"/>
      <c r="D9" s="64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9" s="43" customFormat="1" hidden="1" outlineLevel="2" x14ac:dyDescent="0.2">
      <c r="B10" s="59" t="s">
        <v>50</v>
      </c>
      <c r="C10" s="70" t="s">
        <v>53</v>
      </c>
      <c r="D10" s="64">
        <f>D$7*D$8*1000</f>
        <v>0</v>
      </c>
      <c r="E10" s="64">
        <f t="shared" ref="E10:P10" si="2">E$7*E$8*1000</f>
        <v>0</v>
      </c>
      <c r="F10" s="64">
        <f t="shared" si="2"/>
        <v>0</v>
      </c>
      <c r="G10" s="64">
        <f t="shared" si="2"/>
        <v>11314.285714285716</v>
      </c>
      <c r="H10" s="64">
        <f t="shared" si="2"/>
        <v>22628.571428571431</v>
      </c>
      <c r="I10" s="64">
        <f t="shared" si="2"/>
        <v>33942.857142857145</v>
      </c>
      <c r="J10" s="64">
        <f t="shared" si="2"/>
        <v>45257.142857142862</v>
      </c>
      <c r="K10" s="64">
        <f t="shared" si="2"/>
        <v>56571.428571428572</v>
      </c>
      <c r="L10" s="64">
        <f t="shared" si="2"/>
        <v>67885.71428571429</v>
      </c>
      <c r="M10" s="64">
        <f t="shared" si="2"/>
        <v>79199.999999999985</v>
      </c>
      <c r="N10" s="64">
        <f t="shared" si="2"/>
        <v>79200</v>
      </c>
      <c r="O10" s="64">
        <f t="shared" si="2"/>
        <v>79200</v>
      </c>
      <c r="P10" s="64">
        <f t="shared" si="2"/>
        <v>79200</v>
      </c>
      <c r="Q10" s="64">
        <f>Q$7*Q$8*1000</f>
        <v>79200</v>
      </c>
      <c r="R10" s="64">
        <f>R$7*R$8*1000</f>
        <v>79200</v>
      </c>
    </row>
    <row r="11" spans="1:19" s="43" customFormat="1" hidden="1" outlineLevel="2" x14ac:dyDescent="0.2">
      <c r="B11" s="59"/>
      <c r="C11" s="70"/>
      <c r="D11" s="64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9" s="43" customFormat="1" hidden="1" outlineLevel="2" x14ac:dyDescent="0.2">
      <c r="B12" s="59" t="s">
        <v>51</v>
      </c>
      <c r="C12" s="70" t="s">
        <v>19</v>
      </c>
      <c r="D12" s="64">
        <f>((D$7*$D$39)*$D$70)*$D$71</f>
        <v>0</v>
      </c>
      <c r="E12" s="64">
        <f t="shared" ref="E12:Q12" si="3">((E$7*$D$39)*$D$70)*$D$71</f>
        <v>0</v>
      </c>
      <c r="F12" s="64">
        <f t="shared" si="3"/>
        <v>0</v>
      </c>
      <c r="G12" s="64">
        <f t="shared" si="3"/>
        <v>13152.857142857143</v>
      </c>
      <c r="H12" s="64">
        <f t="shared" si="3"/>
        <v>26305.714285714286</v>
      </c>
      <c r="I12" s="64">
        <f t="shared" si="3"/>
        <v>39458.571428571435</v>
      </c>
      <c r="J12" s="64">
        <f t="shared" si="3"/>
        <v>52611.428571428572</v>
      </c>
      <c r="K12" s="64">
        <f t="shared" si="3"/>
        <v>65764.28571428571</v>
      </c>
      <c r="L12" s="64">
        <f>((L$7*$D$39)*$D$70)*$D$71</f>
        <v>78917.142857142841</v>
      </c>
      <c r="M12" s="64">
        <f t="shared" si="3"/>
        <v>92070</v>
      </c>
      <c r="N12" s="64">
        <f t="shared" si="3"/>
        <v>92070</v>
      </c>
      <c r="O12" s="64">
        <f t="shared" si="3"/>
        <v>92070</v>
      </c>
      <c r="P12" s="64">
        <f t="shared" si="3"/>
        <v>92070</v>
      </c>
      <c r="Q12" s="64">
        <f t="shared" si="3"/>
        <v>92070</v>
      </c>
      <c r="R12" s="64">
        <f>((R$7*$D$39)*$D$70)*$D$71</f>
        <v>92070</v>
      </c>
    </row>
    <row r="13" spans="1:19" s="43" customFormat="1" hidden="1" outlineLevel="2" x14ac:dyDescent="0.2">
      <c r="B13" s="59"/>
      <c r="C13" s="70"/>
      <c r="D13" s="64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9" s="43" customFormat="1" hidden="1" outlineLevel="2" x14ac:dyDescent="0.2">
      <c r="B14" s="59" t="s">
        <v>52</v>
      </c>
      <c r="C14" s="70" t="s">
        <v>53</v>
      </c>
      <c r="D14" s="64">
        <f>$D$102</f>
        <v>9711</v>
      </c>
      <c r="E14" s="44">
        <f t="shared" ref="E14:R14" si="4">$D$102</f>
        <v>9711</v>
      </c>
      <c r="F14" s="44">
        <f>$D$102</f>
        <v>9711</v>
      </c>
      <c r="G14" s="44">
        <f t="shared" si="4"/>
        <v>9711</v>
      </c>
      <c r="H14" s="44">
        <f t="shared" si="4"/>
        <v>9711</v>
      </c>
      <c r="I14" s="44">
        <f>$D$102</f>
        <v>9711</v>
      </c>
      <c r="J14" s="44">
        <f>$D$102</f>
        <v>9711</v>
      </c>
      <c r="K14" s="44">
        <f t="shared" si="4"/>
        <v>9711</v>
      </c>
      <c r="L14" s="44">
        <f>$D$102</f>
        <v>9711</v>
      </c>
      <c r="M14" s="44">
        <f t="shared" si="4"/>
        <v>9711</v>
      </c>
      <c r="N14" s="44">
        <f t="shared" si="4"/>
        <v>9711</v>
      </c>
      <c r="O14" s="44">
        <f>$D$102</f>
        <v>9711</v>
      </c>
      <c r="P14" s="44">
        <f t="shared" si="4"/>
        <v>9711</v>
      </c>
      <c r="Q14" s="44">
        <f>$D$102</f>
        <v>9711</v>
      </c>
      <c r="R14" s="44">
        <f t="shared" si="4"/>
        <v>9711</v>
      </c>
    </row>
    <row r="15" spans="1:19" s="43" customFormat="1" hidden="1" outlineLevel="2" x14ac:dyDescent="0.2">
      <c r="B15" s="59" t="s">
        <v>163</v>
      </c>
      <c r="C15" s="70" t="s">
        <v>53</v>
      </c>
      <c r="D15" s="64">
        <f>IF(D$7=0,0,$D$114)</f>
        <v>0</v>
      </c>
      <c r="E15" s="64">
        <f t="shared" ref="E15:R15" si="5">IF(E$7=0,0,$D$114)</f>
        <v>0</v>
      </c>
      <c r="F15" s="64">
        <f t="shared" si="5"/>
        <v>0</v>
      </c>
      <c r="G15" s="64">
        <f t="shared" si="5"/>
        <v>23875</v>
      </c>
      <c r="H15" s="64">
        <f t="shared" si="5"/>
        <v>23875</v>
      </c>
      <c r="I15" s="64">
        <f t="shared" si="5"/>
        <v>23875</v>
      </c>
      <c r="J15" s="64">
        <f t="shared" si="5"/>
        <v>23875</v>
      </c>
      <c r="K15" s="64">
        <f t="shared" si="5"/>
        <v>23875</v>
      </c>
      <c r="L15" s="64">
        <f t="shared" si="5"/>
        <v>23875</v>
      </c>
      <c r="M15" s="64">
        <f t="shared" si="5"/>
        <v>23875</v>
      </c>
      <c r="N15" s="64">
        <f t="shared" si="5"/>
        <v>23875</v>
      </c>
      <c r="O15" s="64">
        <f t="shared" si="5"/>
        <v>23875</v>
      </c>
      <c r="P15" s="64">
        <f t="shared" si="5"/>
        <v>23875</v>
      </c>
      <c r="Q15" s="64">
        <f t="shared" si="5"/>
        <v>23875</v>
      </c>
      <c r="R15" s="64">
        <f t="shared" si="5"/>
        <v>23875</v>
      </c>
    </row>
    <row r="16" spans="1:19" s="43" customFormat="1" hidden="1" outlineLevel="2" x14ac:dyDescent="0.2">
      <c r="B16" s="59" t="s">
        <v>163</v>
      </c>
      <c r="C16" s="70" t="s">
        <v>216</v>
      </c>
      <c r="D16" s="64">
        <f>IF(D$7=0,0,E$16)</f>
        <v>0</v>
      </c>
      <c r="E16" s="64">
        <f t="shared" ref="E16:O16" si="6">IF(E$7=0,0,F$16)</f>
        <v>0</v>
      </c>
      <c r="F16" s="64">
        <f t="shared" si="6"/>
        <v>0</v>
      </c>
      <c r="G16" s="64">
        <f t="shared" si="6"/>
        <v>682.14285714285711</v>
      </c>
      <c r="H16" s="64">
        <f>IF(H$7=0,0,I$16)</f>
        <v>682.14285714285711</v>
      </c>
      <c r="I16" s="64">
        <f t="shared" si="6"/>
        <v>682.14285714285711</v>
      </c>
      <c r="J16" s="64">
        <f t="shared" si="6"/>
        <v>682.14285714285711</v>
      </c>
      <c r="K16" s="64">
        <f>IF(K$7=0,0,L$16)</f>
        <v>682.14285714285711</v>
      </c>
      <c r="L16" s="64">
        <f>IF(L$7=0,0,M$16)</f>
        <v>682.14285714285711</v>
      </c>
      <c r="M16" s="64">
        <f>IF(M$7=0,0,N$16)</f>
        <v>682.14285714285711</v>
      </c>
      <c r="N16" s="64">
        <f t="shared" si="6"/>
        <v>682.14285714285711</v>
      </c>
      <c r="O16" s="64">
        <f t="shared" si="6"/>
        <v>682.14285714285711</v>
      </c>
      <c r="P16" s="64">
        <f>IF(P$7=0,0,Q$16)</f>
        <v>682.14285714285711</v>
      </c>
      <c r="Q16" s="64">
        <f>IF(Q$7=0,0,R$16)</f>
        <v>682.14285714285711</v>
      </c>
      <c r="R16" s="64">
        <f>IFERROR(($R$15*$R$17)/$R$18,0)</f>
        <v>682.14285714285711</v>
      </c>
    </row>
    <row r="17" spans="1:19" s="43" customFormat="1" hidden="1" outlineLevel="2" x14ac:dyDescent="0.2">
      <c r="B17" s="220" t="s">
        <v>217</v>
      </c>
      <c r="C17" s="221" t="s">
        <v>218</v>
      </c>
      <c r="D17" s="48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223">
        <v>60</v>
      </c>
    </row>
    <row r="18" spans="1:19" s="43" customFormat="1" hidden="1" outlineLevel="2" x14ac:dyDescent="0.2">
      <c r="B18" s="224" t="s">
        <v>217</v>
      </c>
      <c r="C18" s="225" t="s">
        <v>47</v>
      </c>
      <c r="D18" s="47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227">
        <v>2100</v>
      </c>
    </row>
    <row r="19" spans="1:19" s="43" customFormat="1" hidden="1" outlineLevel="2" x14ac:dyDescent="0.2">
      <c r="B19" s="61" t="s">
        <v>55</v>
      </c>
      <c r="C19" s="74" t="s">
        <v>19</v>
      </c>
      <c r="D19" s="66">
        <f>D$14*$D$39</f>
        <v>291330</v>
      </c>
      <c r="E19" s="56">
        <f t="shared" ref="E19:P19" si="7">E$14*$D$39</f>
        <v>291330</v>
      </c>
      <c r="F19" s="56">
        <f t="shared" si="7"/>
        <v>291330</v>
      </c>
      <c r="G19" s="56">
        <f t="shared" si="7"/>
        <v>291330</v>
      </c>
      <c r="H19" s="56">
        <f>H$14*$D$39</f>
        <v>291330</v>
      </c>
      <c r="I19" s="56">
        <f t="shared" si="7"/>
        <v>291330</v>
      </c>
      <c r="J19" s="56">
        <f t="shared" si="7"/>
        <v>291330</v>
      </c>
      <c r="K19" s="56">
        <f t="shared" si="7"/>
        <v>291330</v>
      </c>
      <c r="L19" s="56">
        <f>L$14*$D$39</f>
        <v>291330</v>
      </c>
      <c r="M19" s="56">
        <f>M$14*$D$39</f>
        <v>291330</v>
      </c>
      <c r="N19" s="56">
        <f>N$14*$D$39</f>
        <v>291330</v>
      </c>
      <c r="O19" s="56">
        <f>O$14*$D$39</f>
        <v>291330</v>
      </c>
      <c r="P19" s="56">
        <f t="shared" si="7"/>
        <v>291330</v>
      </c>
      <c r="Q19" s="56">
        <f>Q$14*$D$39</f>
        <v>291330</v>
      </c>
      <c r="R19" s="56">
        <f>R$14*$D$39</f>
        <v>291330</v>
      </c>
    </row>
    <row r="20" spans="1:19" s="43" customFormat="1" hidden="1" outlineLevel="2" x14ac:dyDescent="0.2">
      <c r="B20" s="59" t="s">
        <v>56</v>
      </c>
      <c r="C20" s="70" t="s">
        <v>19</v>
      </c>
      <c r="D20" s="64">
        <f>D$16*D$26</f>
        <v>0</v>
      </c>
      <c r="E20" s="64">
        <f t="shared" ref="E20:Q20" si="8">E$16*E$26</f>
        <v>0</v>
      </c>
      <c r="F20" s="64">
        <f t="shared" si="8"/>
        <v>0</v>
      </c>
      <c r="G20" s="64">
        <f>G$16*G$26</f>
        <v>144711.73469387754</v>
      </c>
      <c r="H20" s="64">
        <f>H$16*H$26</f>
        <v>289423.46938775509</v>
      </c>
      <c r="I20" s="64">
        <f t="shared" si="8"/>
        <v>434135.20408163266</v>
      </c>
      <c r="J20" s="64">
        <f>J$16*J$26</f>
        <v>578846.93877551018</v>
      </c>
      <c r="K20" s="64">
        <f>K$16*K$26</f>
        <v>723558.67346938758</v>
      </c>
      <c r="L20" s="64">
        <f t="shared" si="8"/>
        <v>868270.40816326509</v>
      </c>
      <c r="M20" s="64">
        <f>M$16*M$26</f>
        <v>1012982.1428571426</v>
      </c>
      <c r="N20" s="64">
        <f t="shared" si="8"/>
        <v>1012982.1428571428</v>
      </c>
      <c r="O20" s="64">
        <f t="shared" si="8"/>
        <v>1012982.1428571428</v>
      </c>
      <c r="P20" s="64">
        <f>P$16*P$26</f>
        <v>1012982.1428571428</v>
      </c>
      <c r="Q20" s="64">
        <f t="shared" si="8"/>
        <v>1012982.1428571428</v>
      </c>
      <c r="R20" s="64">
        <f>R$16*R$26</f>
        <v>1012982.1428571428</v>
      </c>
    </row>
    <row r="21" spans="1:19" s="43" customFormat="1" hidden="1" outlineLevel="2" x14ac:dyDescent="0.2">
      <c r="B21" s="59"/>
      <c r="C21" s="70"/>
      <c r="D21" s="6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1:19" s="43" customFormat="1" hidden="1" outlineLevel="2" x14ac:dyDescent="0.2">
      <c r="B22" s="59" t="s">
        <v>57</v>
      </c>
      <c r="C22" s="70" t="s">
        <v>19</v>
      </c>
      <c r="D22" s="64">
        <f t="shared" ref="D22:R22" si="9">$D$39*$D$116</f>
        <v>60000</v>
      </c>
      <c r="E22" s="44">
        <f t="shared" si="9"/>
        <v>60000</v>
      </c>
      <c r="F22" s="44">
        <f t="shared" si="9"/>
        <v>60000</v>
      </c>
      <c r="G22" s="44">
        <f t="shared" si="9"/>
        <v>60000</v>
      </c>
      <c r="H22" s="44">
        <f t="shared" si="9"/>
        <v>60000</v>
      </c>
      <c r="I22" s="44">
        <f t="shared" si="9"/>
        <v>60000</v>
      </c>
      <c r="J22" s="44">
        <f t="shared" si="9"/>
        <v>60000</v>
      </c>
      <c r="K22" s="44">
        <f t="shared" si="9"/>
        <v>60000</v>
      </c>
      <c r="L22" s="44">
        <f t="shared" si="9"/>
        <v>60000</v>
      </c>
      <c r="M22" s="44">
        <f t="shared" si="9"/>
        <v>60000</v>
      </c>
      <c r="N22" s="44">
        <f t="shared" si="9"/>
        <v>60000</v>
      </c>
      <c r="O22" s="44">
        <f t="shared" si="9"/>
        <v>60000</v>
      </c>
      <c r="P22" s="44">
        <f t="shared" si="9"/>
        <v>60000</v>
      </c>
      <c r="Q22" s="44">
        <f t="shared" si="9"/>
        <v>60000</v>
      </c>
      <c r="R22" s="44">
        <f t="shared" si="9"/>
        <v>60000</v>
      </c>
    </row>
    <row r="23" spans="1:19" s="43" customFormat="1" hidden="1" outlineLevel="2" x14ac:dyDescent="0.2">
      <c r="B23" s="59"/>
      <c r="C23" s="70"/>
      <c r="D23" s="6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1:19" s="43" customFormat="1" hidden="1" outlineLevel="2" x14ac:dyDescent="0.2">
      <c r="B24" s="59" t="s">
        <v>58</v>
      </c>
      <c r="C24" s="70" t="s">
        <v>19</v>
      </c>
      <c r="D24" s="64">
        <f>(D$10*$D$39)-D$12</f>
        <v>0</v>
      </c>
      <c r="E24" s="64">
        <f t="shared" ref="E24:Q24" si="10">(E$10*$D$39)-E$12</f>
        <v>0</v>
      </c>
      <c r="F24" s="64">
        <f t="shared" si="10"/>
        <v>0</v>
      </c>
      <c r="G24" s="64">
        <f t="shared" si="10"/>
        <v>326275.71428571432</v>
      </c>
      <c r="H24" s="64">
        <f t="shared" si="10"/>
        <v>652551.42857142864</v>
      </c>
      <c r="I24" s="64">
        <f>(I$10*$D$39)-I$12</f>
        <v>978827.14285714284</v>
      </c>
      <c r="J24" s="64">
        <f t="shared" si="10"/>
        <v>1305102.8571428573</v>
      </c>
      <c r="K24" s="64">
        <f t="shared" si="10"/>
        <v>1631378.5714285716</v>
      </c>
      <c r="L24" s="64">
        <f t="shared" si="10"/>
        <v>1957654.2857142859</v>
      </c>
      <c r="M24" s="64">
        <f t="shared" si="10"/>
        <v>2283929.9999999995</v>
      </c>
      <c r="N24" s="64">
        <f>(N$10*$D$39)-N$12</f>
        <v>2283930</v>
      </c>
      <c r="O24" s="64">
        <f t="shared" si="10"/>
        <v>2283930</v>
      </c>
      <c r="P24" s="64">
        <f t="shared" si="10"/>
        <v>2283930</v>
      </c>
      <c r="Q24" s="64">
        <f t="shared" si="10"/>
        <v>2283930</v>
      </c>
      <c r="R24" s="64">
        <f>(R$10*$D$39)-R$12</f>
        <v>2283930</v>
      </c>
    </row>
    <row r="25" spans="1:19" s="43" customFormat="1" hidden="1" outlineLevel="2" x14ac:dyDescent="0.2">
      <c r="B25" s="59"/>
      <c r="C25" s="70"/>
      <c r="D25" s="6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</row>
    <row r="26" spans="1:19" s="43" customFormat="1" hidden="1" outlineLevel="2" x14ac:dyDescent="0.2">
      <c r="B26" s="59" t="s">
        <v>59</v>
      </c>
      <c r="C26" s="70" t="s">
        <v>47</v>
      </c>
      <c r="D26" s="64">
        <f>D$7*$D$39</f>
        <v>0</v>
      </c>
      <c r="E26" s="44">
        <f t="shared" ref="E26:Q26" si="11">E$7*$D$39</f>
        <v>0</v>
      </c>
      <c r="F26" s="44">
        <f t="shared" si="11"/>
        <v>0</v>
      </c>
      <c r="G26" s="44">
        <f t="shared" si="11"/>
        <v>212.14285714285714</v>
      </c>
      <c r="H26" s="44">
        <f t="shared" si="11"/>
        <v>424.28571428571428</v>
      </c>
      <c r="I26" s="44">
        <f t="shared" si="11"/>
        <v>636.42857142857144</v>
      </c>
      <c r="J26" s="44">
        <f>J$7*$D$39</f>
        <v>848.57142857142856</v>
      </c>
      <c r="K26" s="44">
        <f t="shared" si="11"/>
        <v>1060.7142857142856</v>
      </c>
      <c r="L26" s="44">
        <f t="shared" si="11"/>
        <v>1272.8571428571427</v>
      </c>
      <c r="M26" s="44">
        <f t="shared" si="11"/>
        <v>1484.9999999999998</v>
      </c>
      <c r="N26" s="44">
        <f t="shared" si="11"/>
        <v>1485</v>
      </c>
      <c r="O26" s="44">
        <f t="shared" si="11"/>
        <v>1485</v>
      </c>
      <c r="P26" s="44">
        <f t="shared" si="11"/>
        <v>1485</v>
      </c>
      <c r="Q26" s="44">
        <f t="shared" si="11"/>
        <v>1485</v>
      </c>
      <c r="R26" s="44">
        <f>R$7*$D$39</f>
        <v>1485</v>
      </c>
    </row>
    <row r="27" spans="1:19" s="43" customFormat="1" hidden="1" outlineLevel="2" x14ac:dyDescent="0.2">
      <c r="B27" s="60" t="s">
        <v>60</v>
      </c>
      <c r="C27" s="71" t="s">
        <v>61</v>
      </c>
      <c r="D27" s="65">
        <f>$D$39*INDEX($E$127:$E$141,MATCH(D$4,$B$127:$B$141,0))</f>
        <v>40</v>
      </c>
      <c r="E27" s="65">
        <f>$D$39*INDEX($E$127:$E$141,MATCH(E$4,$B$127:$B$141,0))</f>
        <v>80</v>
      </c>
      <c r="F27" s="65">
        <f t="shared" ref="F27:P27" si="12">$D$39*INDEX($E$127:$E$141,MATCH(F$4,$B$127:$B$141,0))</f>
        <v>119.99999999999999</v>
      </c>
      <c r="G27" s="65">
        <f>$D$39*INDEX($E$127:$E$141,MATCH(G$4,$B$127:$B$141,0))</f>
        <v>160</v>
      </c>
      <c r="H27" s="65">
        <f t="shared" si="12"/>
        <v>213.33333333333334</v>
      </c>
      <c r="I27" s="65">
        <f>$D$39*INDEX($E$127:$E$141,MATCH(I$4,$B$127:$B$141,0))</f>
        <v>213.33333333333334</v>
      </c>
      <c r="J27" s="65">
        <f t="shared" si="12"/>
        <v>213.33333333333334</v>
      </c>
      <c r="K27" s="65">
        <f>$D$39*INDEX($E$127:$E$141,MATCH(K$4,$B$127:$B$141,0))</f>
        <v>213.33333333333334</v>
      </c>
      <c r="L27" s="65">
        <f t="shared" si="12"/>
        <v>213.33333333333334</v>
      </c>
      <c r="M27" s="65">
        <f>$D$39*INDEX($E$127:$E$141,MATCH(M$4,$B$127:$B$141,0))</f>
        <v>213.33333333333334</v>
      </c>
      <c r="N27" s="65">
        <f t="shared" si="12"/>
        <v>213.33333333333334</v>
      </c>
      <c r="O27" s="65">
        <f>$D$39*INDEX($E$127:$E$141,MATCH(O$4,$B$127:$B$141,0))</f>
        <v>213.33333333333334</v>
      </c>
      <c r="P27" s="65">
        <f t="shared" si="12"/>
        <v>213.33333333333334</v>
      </c>
      <c r="Q27" s="65">
        <f>$D$39*INDEX($E$127:$E$141,MATCH(Q$4,$B$127:$B$141,0))</f>
        <v>213.33333333333334</v>
      </c>
      <c r="R27" s="65">
        <f>$D$39*INDEX($E$127:$E$141,MATCH(R$4,$B$127:$B$141,0))</f>
        <v>213.33333333333334</v>
      </c>
    </row>
    <row r="28" spans="1:19" hidden="1" outlineLevel="2" x14ac:dyDescent="0.2">
      <c r="C28" s="75"/>
    </row>
    <row r="29" spans="1:19" ht="12.75" hidden="1" outlineLevel="2" thickBot="1" x14ac:dyDescent="0.25">
      <c r="C29" s="76"/>
    </row>
    <row r="30" spans="1:19" hidden="1" outlineLevel="2" x14ac:dyDescent="0.2"/>
    <row r="31" spans="1:19" hidden="1" outlineLevel="2" x14ac:dyDescent="0.2"/>
    <row r="32" spans="1:19" s="30" customFormat="1" ht="18.75" hidden="1" outlineLevel="1" collapsed="1" x14ac:dyDescent="0.25">
      <c r="A32" s="28" t="s">
        <v>241</v>
      </c>
      <c r="B32" s="28"/>
      <c r="C32" s="29"/>
      <c r="D32" s="29"/>
      <c r="E32" s="28"/>
      <c r="F32" s="28"/>
      <c r="G32" s="28"/>
      <c r="H32" s="28"/>
      <c r="I32" s="28"/>
      <c r="J32" s="28"/>
      <c r="K32" s="28"/>
      <c r="L32" s="28"/>
      <c r="R32" s="31"/>
      <c r="S32" s="31"/>
    </row>
    <row r="33" spans="2:11" hidden="1" outlineLevel="1" x14ac:dyDescent="0.2"/>
    <row r="34" spans="2:11" hidden="1" outlineLevel="1" x14ac:dyDescent="0.2"/>
    <row r="35" spans="2:11" ht="15" hidden="1" outlineLevel="1" x14ac:dyDescent="0.25">
      <c r="B35" s="23" t="s">
        <v>63</v>
      </c>
      <c r="C35" s="24" t="s">
        <v>64</v>
      </c>
      <c r="D35" s="244">
        <v>7</v>
      </c>
    </row>
    <row r="36" spans="2:11" hidden="1" outlineLevel="1" x14ac:dyDescent="0.2"/>
    <row r="37" spans="2:11" hidden="1" outlineLevel="1" x14ac:dyDescent="0.2"/>
    <row r="38" spans="2:11" ht="15" hidden="1" outlineLevel="1" x14ac:dyDescent="0.25">
      <c r="B38" s="23" t="s">
        <v>65</v>
      </c>
      <c r="C38" s="24" t="s">
        <v>7</v>
      </c>
      <c r="D38" s="24" t="s">
        <v>66</v>
      </c>
      <c r="E38" s="24" t="s">
        <v>67</v>
      </c>
      <c r="F38" s="492" t="s">
        <v>68</v>
      </c>
      <c r="G38" s="493"/>
      <c r="H38" s="493"/>
      <c r="I38" s="493"/>
      <c r="J38" s="494"/>
    </row>
    <row r="39" spans="2:11" hidden="1" outlineLevel="1" x14ac:dyDescent="0.2">
      <c r="B39" s="19" t="s">
        <v>10</v>
      </c>
      <c r="C39" s="10" t="s">
        <v>69</v>
      </c>
      <c r="D39" s="15">
        <v>30</v>
      </c>
      <c r="E39" s="165"/>
      <c r="F39" s="504"/>
      <c r="G39" s="505"/>
      <c r="H39" s="505"/>
      <c r="I39" s="505"/>
      <c r="J39" s="506"/>
    </row>
    <row r="40" spans="2:11" hidden="1" outlineLevel="1" x14ac:dyDescent="0.2">
      <c r="B40" s="21" t="s">
        <v>70</v>
      </c>
      <c r="C40" s="11" t="s">
        <v>45</v>
      </c>
      <c r="D40" s="16">
        <v>500</v>
      </c>
      <c r="E40" s="166" t="s">
        <v>71</v>
      </c>
      <c r="F40" s="501" t="s">
        <v>72</v>
      </c>
      <c r="G40" s="502"/>
      <c r="H40" s="502"/>
      <c r="I40" s="502"/>
      <c r="J40" s="503"/>
    </row>
    <row r="41" spans="2:11" hidden="1" outlineLevel="1" x14ac:dyDescent="0.2"/>
    <row r="42" spans="2:11" hidden="1" outlineLevel="1" x14ac:dyDescent="0.2"/>
    <row r="43" spans="2:11" ht="15" hidden="1" outlineLevel="1" x14ac:dyDescent="0.25">
      <c r="B43" s="23" t="s">
        <v>73</v>
      </c>
      <c r="C43" s="24" t="s">
        <v>7</v>
      </c>
      <c r="D43" s="24" t="s">
        <v>66</v>
      </c>
      <c r="E43" s="24" t="s">
        <v>67</v>
      </c>
      <c r="F43" s="492" t="s">
        <v>68</v>
      </c>
      <c r="G43" s="493"/>
      <c r="H43" s="493"/>
      <c r="I43" s="493"/>
      <c r="J43" s="494"/>
    </row>
    <row r="44" spans="2:11" hidden="1" outlineLevel="1" x14ac:dyDescent="0.2">
      <c r="B44" s="19" t="s">
        <v>74</v>
      </c>
      <c r="C44" s="10" t="s">
        <v>75</v>
      </c>
      <c r="D44" s="15">
        <v>4</v>
      </c>
      <c r="E44" s="165" t="s">
        <v>71</v>
      </c>
      <c r="F44" s="504" t="s">
        <v>72</v>
      </c>
      <c r="G44" s="505"/>
      <c r="H44" s="505"/>
      <c r="I44" s="505"/>
      <c r="J44" s="506"/>
      <c r="K44" s="8" t="s">
        <v>76</v>
      </c>
    </row>
    <row r="45" spans="2:11" hidden="1" outlineLevel="1" x14ac:dyDescent="0.2">
      <c r="B45" s="20" t="s">
        <v>77</v>
      </c>
      <c r="C45" s="12" t="s">
        <v>75</v>
      </c>
      <c r="D45" s="17">
        <v>10</v>
      </c>
      <c r="E45" s="167" t="s">
        <v>71</v>
      </c>
      <c r="F45" s="498" t="s">
        <v>78</v>
      </c>
      <c r="G45" s="499"/>
      <c r="H45" s="499"/>
      <c r="I45" s="499"/>
      <c r="J45" s="500"/>
    </row>
    <row r="46" spans="2:11" hidden="1" outlineLevel="1" x14ac:dyDescent="0.2">
      <c r="B46" s="21" t="s">
        <v>79</v>
      </c>
      <c r="C46" s="11" t="s">
        <v>80</v>
      </c>
      <c r="D46" s="27">
        <v>49.5</v>
      </c>
      <c r="E46" s="166" t="s">
        <v>71</v>
      </c>
      <c r="F46" s="501" t="s">
        <v>78</v>
      </c>
      <c r="G46" s="502"/>
      <c r="H46" s="502"/>
      <c r="I46" s="502"/>
      <c r="J46" s="503"/>
    </row>
    <row r="47" spans="2:11" hidden="1" outlineLevel="1" x14ac:dyDescent="0.2"/>
    <row r="48" spans="2:11" ht="15" hidden="1" outlineLevel="1" x14ac:dyDescent="0.25">
      <c r="B48" s="23" t="s">
        <v>84</v>
      </c>
      <c r="C48" s="24" t="s">
        <v>80</v>
      </c>
      <c r="D48" s="93" t="s">
        <v>242</v>
      </c>
    </row>
    <row r="49" spans="2:7" hidden="1" outlineLevel="1" x14ac:dyDescent="0.2">
      <c r="B49" s="19">
        <v>1</v>
      </c>
      <c r="C49" s="25">
        <f>IF($B49&lt;$D$44,0,IF($B49&gt;$D$45,$D$46,($D$46/($D$45-$D$44+1))+$C48))</f>
        <v>0</v>
      </c>
      <c r="D49" s="94">
        <f>$C49*1000/$D$40</f>
        <v>0</v>
      </c>
      <c r="E49" s="14"/>
    </row>
    <row r="50" spans="2:7" hidden="1" outlineLevel="1" x14ac:dyDescent="0.2">
      <c r="B50" s="20">
        <v>2</v>
      </c>
      <c r="C50" s="26">
        <f>IF($B50&lt;$D$44,0,IF($B50&gt;$D$45,$D$46,($D$46/($D$45-$D$44+1))+$C49))</f>
        <v>0</v>
      </c>
      <c r="D50" s="95">
        <f t="shared" ref="D50:D61" si="13">$C50*1000/$D$40</f>
        <v>0</v>
      </c>
      <c r="E50" s="14"/>
    </row>
    <row r="51" spans="2:7" hidden="1" outlineLevel="1" x14ac:dyDescent="0.2">
      <c r="B51" s="20">
        <v>3</v>
      </c>
      <c r="C51" s="26">
        <f>IF($B51&lt;$D$44,0,IF($B51&gt;$D$45,$D$46,($D$46/($D$45-$D$44+1))+$C50))</f>
        <v>0</v>
      </c>
      <c r="D51" s="95">
        <f>$C51*1000/$D$40</f>
        <v>0</v>
      </c>
      <c r="E51" s="14"/>
    </row>
    <row r="52" spans="2:7" hidden="1" outlineLevel="1" x14ac:dyDescent="0.2">
      <c r="B52" s="20">
        <v>4</v>
      </c>
      <c r="C52" s="26">
        <f>IF($B52&lt;$D$44,0,IF($B52&gt;$D$45,$D$46,($D$46/($D$45-$D$44+1))+$C51))</f>
        <v>7.0714285714285712</v>
      </c>
      <c r="D52" s="95">
        <f t="shared" si="13"/>
        <v>14.142857142857142</v>
      </c>
      <c r="E52" s="14"/>
    </row>
    <row r="53" spans="2:7" hidden="1" outlineLevel="1" x14ac:dyDescent="0.2">
      <c r="B53" s="20">
        <v>5</v>
      </c>
      <c r="C53" s="26">
        <f>IF($B53&lt;$D$44,0,IF($B53&gt;$D$45,$D$46,($D$46/($D$45-$D$44+1))+$C52))</f>
        <v>14.142857142857142</v>
      </c>
      <c r="D53" s="95">
        <f>$C53*1000/$D$40</f>
        <v>28.285714285714285</v>
      </c>
      <c r="E53" s="14"/>
    </row>
    <row r="54" spans="2:7" hidden="1" outlineLevel="1" x14ac:dyDescent="0.2">
      <c r="B54" s="20">
        <v>6</v>
      </c>
      <c r="C54" s="26">
        <f t="shared" ref="C54:C62" si="14">IF($B54&lt;$D$44,0,IF($B54&gt;$D$45,$D$46,($D$46/($D$45-$D$44+1))+$C53))</f>
        <v>21.214285714285715</v>
      </c>
      <c r="D54" s="95">
        <f>$C54*1000/$D$40</f>
        <v>42.428571428571431</v>
      </c>
      <c r="E54" s="14"/>
      <c r="G54" s="13"/>
    </row>
    <row r="55" spans="2:7" hidden="1" outlineLevel="1" x14ac:dyDescent="0.2">
      <c r="B55" s="20">
        <v>7</v>
      </c>
      <c r="C55" s="26">
        <f>IF($B55&lt;$D$44,0,IF($B55&gt;$D$45,$D$46,($D$46/($D$45-$D$44+1))+$C54))</f>
        <v>28.285714285714285</v>
      </c>
      <c r="D55" s="95">
        <f>$C55*1000/$D$40</f>
        <v>56.571428571428569</v>
      </c>
      <c r="E55" s="14"/>
    </row>
    <row r="56" spans="2:7" hidden="1" outlineLevel="1" x14ac:dyDescent="0.2">
      <c r="B56" s="20">
        <v>8</v>
      </c>
      <c r="C56" s="26">
        <f>IF($B56&lt;$D$44,0,IF($B56&gt;$D$45,$D$46,($D$46/($D$45-$D$44+1))+$C55))</f>
        <v>35.357142857142854</v>
      </c>
      <c r="D56" s="95">
        <f t="shared" si="13"/>
        <v>70.714285714285708</v>
      </c>
      <c r="E56" s="14"/>
    </row>
    <row r="57" spans="2:7" hidden="1" outlineLevel="1" x14ac:dyDescent="0.2">
      <c r="B57" s="20">
        <v>9</v>
      </c>
      <c r="C57" s="26">
        <f t="shared" si="14"/>
        <v>42.428571428571423</v>
      </c>
      <c r="D57" s="95">
        <f>$C57*1000/$D$40</f>
        <v>84.857142857142847</v>
      </c>
      <c r="E57" s="14"/>
    </row>
    <row r="58" spans="2:7" hidden="1" outlineLevel="1" x14ac:dyDescent="0.2">
      <c r="B58" s="20">
        <v>10</v>
      </c>
      <c r="C58" s="26">
        <f>IF($B58&lt;$D$44,0,IF($B58&gt;$D$45,$D$46,($D$46/($D$45-$D$44+1))+$C57))</f>
        <v>49.499999999999993</v>
      </c>
      <c r="D58" s="95">
        <f t="shared" si="13"/>
        <v>98.999999999999986</v>
      </c>
      <c r="E58" s="14"/>
    </row>
    <row r="59" spans="2:7" hidden="1" outlineLevel="1" x14ac:dyDescent="0.2">
      <c r="B59" s="20">
        <v>11</v>
      </c>
      <c r="C59" s="26">
        <f t="shared" si="14"/>
        <v>49.5</v>
      </c>
      <c r="D59" s="95">
        <f>$C59*1000/$D$40</f>
        <v>99</v>
      </c>
      <c r="E59" s="14"/>
    </row>
    <row r="60" spans="2:7" hidden="1" outlineLevel="1" x14ac:dyDescent="0.2">
      <c r="B60" s="20">
        <v>12</v>
      </c>
      <c r="C60" s="26">
        <f t="shared" si="14"/>
        <v>49.5</v>
      </c>
      <c r="D60" s="95">
        <f t="shared" si="13"/>
        <v>99</v>
      </c>
      <c r="E60" s="14"/>
    </row>
    <row r="61" spans="2:7" hidden="1" outlineLevel="1" x14ac:dyDescent="0.2">
      <c r="B61" s="20">
        <v>13</v>
      </c>
      <c r="C61" s="26">
        <f>IF($B61&lt;$D$44,0,IF($B61&gt;$D$45,$D$46,($D$46/($D$45-$D$44+1))+$C60))</f>
        <v>49.5</v>
      </c>
      <c r="D61" s="95">
        <f t="shared" si="13"/>
        <v>99</v>
      </c>
      <c r="E61" s="14"/>
    </row>
    <row r="62" spans="2:7" hidden="1" outlineLevel="1" x14ac:dyDescent="0.2">
      <c r="B62" s="20">
        <v>14</v>
      </c>
      <c r="C62" s="26">
        <f t="shared" si="14"/>
        <v>49.5</v>
      </c>
      <c r="D62" s="95">
        <f>$C62*1000/$D$40</f>
        <v>99</v>
      </c>
      <c r="E62" s="14"/>
    </row>
    <row r="63" spans="2:7" hidden="1" outlineLevel="1" x14ac:dyDescent="0.2">
      <c r="B63" s="21" t="s">
        <v>27</v>
      </c>
      <c r="C63" s="27">
        <f>IF($B63&lt;$D$44,0,IF($B63&gt;$D$45,$D$46,($D$46/($D$45-$D$44+1))+$C62))</f>
        <v>49.5</v>
      </c>
      <c r="D63" s="96">
        <f>$C63*1000/$D$40</f>
        <v>99</v>
      </c>
      <c r="E63" s="14"/>
    </row>
    <row r="64" spans="2:7" hidden="1" outlineLevel="1" x14ac:dyDescent="0.2"/>
    <row r="65" spans="2:10" hidden="1" outlineLevel="1" x14ac:dyDescent="0.2"/>
    <row r="66" spans="2:10" ht="15" hidden="1" outlineLevel="1" x14ac:dyDescent="0.25">
      <c r="B66" s="23" t="s">
        <v>86</v>
      </c>
      <c r="C66" s="24" t="s">
        <v>7</v>
      </c>
      <c r="D66" s="24" t="s">
        <v>66</v>
      </c>
      <c r="E66" s="24" t="s">
        <v>67</v>
      </c>
      <c r="F66" s="492" t="s">
        <v>68</v>
      </c>
      <c r="G66" s="493"/>
      <c r="H66" s="493"/>
      <c r="I66" s="493"/>
      <c r="J66" s="494"/>
    </row>
    <row r="67" spans="2:10" hidden="1" outlineLevel="1" x14ac:dyDescent="0.2">
      <c r="B67" s="19" t="s">
        <v>14</v>
      </c>
      <c r="C67" s="10" t="s">
        <v>49</v>
      </c>
      <c r="D67" s="104">
        <f>$D$68/$D$69</f>
        <v>1.6</v>
      </c>
      <c r="E67" s="162"/>
      <c r="F67" s="495"/>
      <c r="G67" s="496"/>
      <c r="H67" s="496"/>
      <c r="I67" s="496"/>
      <c r="J67" s="497"/>
    </row>
    <row r="68" spans="2:10" hidden="1" outlineLevel="1" x14ac:dyDescent="0.2">
      <c r="B68" s="146" t="s">
        <v>14</v>
      </c>
      <c r="C68" s="144" t="s">
        <v>216</v>
      </c>
      <c r="D68" s="147">
        <v>1600</v>
      </c>
      <c r="E68" s="167" t="s">
        <v>71</v>
      </c>
      <c r="F68" s="486" t="s">
        <v>72</v>
      </c>
      <c r="G68" s="487"/>
      <c r="H68" s="487"/>
      <c r="I68" s="487"/>
      <c r="J68" s="488"/>
    </row>
    <row r="69" spans="2:10" hidden="1" outlineLevel="1" x14ac:dyDescent="0.2">
      <c r="B69" s="20" t="s">
        <v>88</v>
      </c>
      <c r="C69" s="12" t="s">
        <v>89</v>
      </c>
      <c r="D69" s="17">
        <v>1000</v>
      </c>
      <c r="E69" s="163"/>
      <c r="F69" s="486"/>
      <c r="G69" s="487"/>
      <c r="H69" s="487"/>
      <c r="I69" s="487"/>
      <c r="J69" s="488"/>
    </row>
    <row r="70" spans="2:10" hidden="1" outlineLevel="1" x14ac:dyDescent="0.2">
      <c r="B70" s="20" t="s">
        <v>90</v>
      </c>
      <c r="C70" s="12" t="s">
        <v>91</v>
      </c>
      <c r="D70" s="17">
        <v>620</v>
      </c>
      <c r="E70" s="167" t="s">
        <v>71</v>
      </c>
      <c r="F70" s="498" t="s">
        <v>92</v>
      </c>
      <c r="G70" s="499"/>
      <c r="H70" s="499"/>
      <c r="I70" s="499"/>
      <c r="J70" s="500"/>
    </row>
    <row r="71" spans="2:10" hidden="1" outlineLevel="1" x14ac:dyDescent="0.2">
      <c r="B71" s="21" t="s">
        <v>93</v>
      </c>
      <c r="C71" s="11" t="s">
        <v>94</v>
      </c>
      <c r="D71" s="78">
        <v>0.1</v>
      </c>
      <c r="E71" s="166" t="s">
        <v>71</v>
      </c>
      <c r="F71" s="489" t="s">
        <v>72</v>
      </c>
      <c r="G71" s="490"/>
      <c r="H71" s="490"/>
      <c r="I71" s="490"/>
      <c r="J71" s="491"/>
    </row>
    <row r="72" spans="2:10" hidden="1" outlineLevel="1" x14ac:dyDescent="0.2"/>
    <row r="73" spans="2:10" hidden="1" outlineLevel="1" x14ac:dyDescent="0.2"/>
    <row r="74" spans="2:10" ht="15" hidden="1" outlineLevel="1" x14ac:dyDescent="0.25">
      <c r="B74" s="23" t="s">
        <v>95</v>
      </c>
      <c r="C74" s="24" t="s">
        <v>7</v>
      </c>
      <c r="D74" s="24" t="s">
        <v>66</v>
      </c>
      <c r="E74" s="24" t="s">
        <v>67</v>
      </c>
      <c r="F74" s="492" t="s">
        <v>68</v>
      </c>
      <c r="G74" s="493"/>
      <c r="H74" s="493"/>
      <c r="I74" s="493"/>
      <c r="J74" s="494"/>
    </row>
    <row r="75" spans="2:10" hidden="1" outlineLevel="1" x14ac:dyDescent="0.2">
      <c r="B75" s="19" t="s">
        <v>15</v>
      </c>
      <c r="C75" s="17" t="s">
        <v>53</v>
      </c>
      <c r="D75" s="17">
        <v>17500</v>
      </c>
      <c r="E75" s="165" t="s">
        <v>71</v>
      </c>
      <c r="F75" s="495" t="s">
        <v>72</v>
      </c>
      <c r="G75" s="496"/>
      <c r="H75" s="496"/>
      <c r="I75" s="496"/>
      <c r="J75" s="497"/>
    </row>
    <row r="76" spans="2:10" hidden="1" outlineLevel="1" x14ac:dyDescent="0.2">
      <c r="B76" s="20" t="s">
        <v>96</v>
      </c>
      <c r="C76" s="17" t="s">
        <v>53</v>
      </c>
      <c r="D76" s="17">
        <v>0</v>
      </c>
      <c r="E76" s="167"/>
      <c r="F76" s="486"/>
      <c r="G76" s="487"/>
      <c r="H76" s="487"/>
      <c r="I76" s="487"/>
      <c r="J76" s="488"/>
    </row>
    <row r="77" spans="2:10" hidden="1" outlineLevel="1" x14ac:dyDescent="0.2">
      <c r="B77" s="20" t="s">
        <v>97</v>
      </c>
      <c r="C77" s="17" t="s">
        <v>53</v>
      </c>
      <c r="D77" s="17">
        <v>13233</v>
      </c>
      <c r="E77" s="167" t="s">
        <v>71</v>
      </c>
      <c r="F77" s="486" t="s">
        <v>78</v>
      </c>
      <c r="G77" s="487"/>
      <c r="H77" s="487"/>
      <c r="I77" s="487"/>
      <c r="J77" s="488"/>
    </row>
    <row r="78" spans="2:10" hidden="1" outlineLevel="1" x14ac:dyDescent="0.2">
      <c r="B78" s="20" t="s">
        <v>98</v>
      </c>
      <c r="C78" s="17" t="s">
        <v>23</v>
      </c>
      <c r="D78" s="26">
        <v>3</v>
      </c>
      <c r="E78" s="167" t="s">
        <v>71</v>
      </c>
      <c r="F78" s="486" t="s">
        <v>78</v>
      </c>
      <c r="G78" s="487"/>
      <c r="H78" s="487"/>
      <c r="I78" s="487"/>
      <c r="J78" s="488"/>
    </row>
    <row r="79" spans="2:10" hidden="1" outlineLevel="1" x14ac:dyDescent="0.2">
      <c r="B79" s="20" t="s">
        <v>99</v>
      </c>
      <c r="C79" s="17" t="s">
        <v>100</v>
      </c>
      <c r="D79" s="17">
        <v>1100</v>
      </c>
      <c r="E79" s="167" t="s">
        <v>71</v>
      </c>
      <c r="F79" s="486" t="s">
        <v>78</v>
      </c>
      <c r="G79" s="487"/>
      <c r="H79" s="487"/>
      <c r="I79" s="487"/>
      <c r="J79" s="488"/>
    </row>
    <row r="80" spans="2:10" hidden="1" outlineLevel="1" x14ac:dyDescent="0.2">
      <c r="B80" s="20" t="s">
        <v>101</v>
      </c>
      <c r="C80" s="17" t="s">
        <v>100</v>
      </c>
      <c r="D80" s="17">
        <v>0</v>
      </c>
      <c r="E80" s="167" t="s">
        <v>71</v>
      </c>
      <c r="F80" s="486" t="s">
        <v>78</v>
      </c>
      <c r="G80" s="487"/>
      <c r="H80" s="487"/>
      <c r="I80" s="487"/>
      <c r="J80" s="488"/>
    </row>
    <row r="81" spans="2:53" hidden="1" outlineLevel="1" x14ac:dyDescent="0.2">
      <c r="B81" s="20" t="s">
        <v>102</v>
      </c>
      <c r="C81" s="17" t="s">
        <v>19</v>
      </c>
      <c r="D81" s="17">
        <v>350000</v>
      </c>
      <c r="E81" s="167" t="s">
        <v>71</v>
      </c>
      <c r="F81" s="486" t="s">
        <v>78</v>
      </c>
      <c r="G81" s="487"/>
      <c r="H81" s="487"/>
      <c r="I81" s="487"/>
      <c r="J81" s="488"/>
    </row>
    <row r="82" spans="2:53" hidden="1" outlineLevel="1" x14ac:dyDescent="0.2">
      <c r="B82" s="88"/>
      <c r="C82" s="85"/>
      <c r="D82" s="85"/>
      <c r="E82" s="163"/>
      <c r="F82" s="486"/>
      <c r="G82" s="487"/>
      <c r="H82" s="487"/>
      <c r="I82" s="487"/>
      <c r="J82" s="488"/>
    </row>
    <row r="83" spans="2:53" hidden="1" outlineLevel="1" x14ac:dyDescent="0.2">
      <c r="B83" s="90"/>
      <c r="C83" s="91"/>
      <c r="D83" s="91"/>
      <c r="E83" s="164"/>
      <c r="F83" s="489"/>
      <c r="G83" s="490"/>
      <c r="H83" s="490"/>
      <c r="I83" s="490"/>
      <c r="J83" s="491"/>
    </row>
    <row r="84" spans="2:53" hidden="1" outlineLevel="1" x14ac:dyDescent="0.2"/>
    <row r="85" spans="2:53" hidden="1" outlineLevel="1" x14ac:dyDescent="0.2"/>
    <row r="86" spans="2:53" ht="24" hidden="1" outlineLevel="1" x14ac:dyDescent="0.2">
      <c r="B86" s="106" t="s">
        <v>107</v>
      </c>
      <c r="C86" s="107" t="s">
        <v>7</v>
      </c>
      <c r="D86" s="107" t="s">
        <v>66</v>
      </c>
      <c r="E86" s="107" t="s">
        <v>67</v>
      </c>
      <c r="F86" s="522" t="s">
        <v>68</v>
      </c>
      <c r="G86" s="523"/>
      <c r="H86" s="523"/>
      <c r="I86" s="523"/>
      <c r="J86" s="524"/>
      <c r="L86" s="79" t="s">
        <v>110</v>
      </c>
      <c r="M86" s="37" t="s">
        <v>111</v>
      </c>
      <c r="N86" s="37" t="s">
        <v>29</v>
      </c>
      <c r="O86" s="37" t="s">
        <v>30</v>
      </c>
      <c r="P86" s="37" t="s">
        <v>31</v>
      </c>
      <c r="Q86" s="37" t="s">
        <v>32</v>
      </c>
      <c r="R86" s="37" t="s">
        <v>33</v>
      </c>
      <c r="S86" s="37" t="s">
        <v>34</v>
      </c>
      <c r="T86" s="37" t="s">
        <v>35</v>
      </c>
      <c r="U86" s="37" t="s">
        <v>36</v>
      </c>
      <c r="V86" s="37" t="s">
        <v>37</v>
      </c>
      <c r="W86" s="37" t="s">
        <v>38</v>
      </c>
      <c r="X86" s="37" t="s">
        <v>39</v>
      </c>
      <c r="Y86" s="37" t="s">
        <v>40</v>
      </c>
      <c r="Z86" s="37" t="s">
        <v>41</v>
      </c>
      <c r="AA86" s="37" t="s">
        <v>42</v>
      </c>
      <c r="AB86" s="37" t="s">
        <v>112</v>
      </c>
      <c r="AC86" s="37" t="s">
        <v>113</v>
      </c>
      <c r="AD86" s="37" t="s">
        <v>114</v>
      </c>
      <c r="AE86" s="37" t="s">
        <v>115</v>
      </c>
      <c r="AF86" s="37" t="s">
        <v>116</v>
      </c>
      <c r="AG86" s="37" t="s">
        <v>117</v>
      </c>
      <c r="AH86" s="37" t="s">
        <v>118</v>
      </c>
      <c r="AI86" s="37" t="s">
        <v>119</v>
      </c>
      <c r="AJ86" s="37" t="s">
        <v>120</v>
      </c>
      <c r="AK86" s="37" t="s">
        <v>121</v>
      </c>
      <c r="AL86" s="37" t="s">
        <v>122</v>
      </c>
      <c r="AM86" s="37" t="s">
        <v>123</v>
      </c>
      <c r="AN86" s="37" t="s">
        <v>124</v>
      </c>
      <c r="AO86" s="37" t="s">
        <v>125</v>
      </c>
      <c r="AP86" s="37" t="s">
        <v>126</v>
      </c>
      <c r="AQ86" s="37" t="s">
        <v>127</v>
      </c>
      <c r="AR86" s="37" t="s">
        <v>128</v>
      </c>
      <c r="AS86" s="37" t="s">
        <v>129</v>
      </c>
      <c r="AT86" s="37" t="s">
        <v>130</v>
      </c>
      <c r="AU86" s="37" t="s">
        <v>131</v>
      </c>
      <c r="AV86" s="37" t="s">
        <v>132</v>
      </c>
      <c r="AW86" s="37" t="s">
        <v>133</v>
      </c>
      <c r="AX86" s="37" t="s">
        <v>134</v>
      </c>
      <c r="AY86" s="37" t="s">
        <v>135</v>
      </c>
      <c r="AZ86" s="37" t="s">
        <v>136</v>
      </c>
      <c r="BA86" s="37" t="s">
        <v>137</v>
      </c>
    </row>
    <row r="87" spans="2:53" hidden="1" outlineLevel="1" x14ac:dyDescent="0.2">
      <c r="B87" s="19" t="s">
        <v>192</v>
      </c>
      <c r="C87" s="15" t="s">
        <v>19</v>
      </c>
      <c r="D87" s="15">
        <v>4000</v>
      </c>
      <c r="E87" s="165" t="s">
        <v>71</v>
      </c>
      <c r="F87" s="495" t="s">
        <v>72</v>
      </c>
      <c r="G87" s="496"/>
      <c r="H87" s="496"/>
      <c r="I87" s="496"/>
      <c r="J87" s="497"/>
      <c r="L87" s="99">
        <f t="shared" ref="L87:L98" si="15">COUNTIF($M87:$BA87,"=1")</f>
        <v>3</v>
      </c>
      <c r="M87" s="109">
        <v>1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  <c r="S87" s="109">
        <v>0</v>
      </c>
      <c r="T87" s="109">
        <v>0</v>
      </c>
      <c r="U87" s="109">
        <v>0</v>
      </c>
      <c r="V87" s="109">
        <v>0</v>
      </c>
      <c r="W87" s="109">
        <v>0</v>
      </c>
      <c r="X87" s="109">
        <v>0</v>
      </c>
      <c r="Y87" s="109">
        <v>0</v>
      </c>
      <c r="Z87" s="109">
        <v>0</v>
      </c>
      <c r="AA87" s="109">
        <v>0</v>
      </c>
      <c r="AB87" s="109">
        <v>0</v>
      </c>
      <c r="AC87" s="109">
        <v>0</v>
      </c>
      <c r="AD87" s="109">
        <v>0</v>
      </c>
      <c r="AE87" s="109">
        <v>0</v>
      </c>
      <c r="AF87" s="109">
        <v>0</v>
      </c>
      <c r="AG87" s="109">
        <v>1</v>
      </c>
      <c r="AH87" s="109">
        <v>0</v>
      </c>
      <c r="AI87" s="109">
        <v>0</v>
      </c>
      <c r="AJ87" s="109">
        <v>0</v>
      </c>
      <c r="AK87" s="109">
        <v>0</v>
      </c>
      <c r="AL87" s="109">
        <v>0</v>
      </c>
      <c r="AM87" s="109">
        <v>0</v>
      </c>
      <c r="AN87" s="109">
        <v>0</v>
      </c>
      <c r="AO87" s="109">
        <v>0</v>
      </c>
      <c r="AP87" s="109">
        <v>0</v>
      </c>
      <c r="AQ87" s="109">
        <v>0</v>
      </c>
      <c r="AR87" s="109">
        <v>0</v>
      </c>
      <c r="AS87" s="109">
        <v>0</v>
      </c>
      <c r="AT87" s="109">
        <v>0</v>
      </c>
      <c r="AU87" s="109">
        <v>0</v>
      </c>
      <c r="AV87" s="109">
        <v>0</v>
      </c>
      <c r="AW87" s="109">
        <v>0</v>
      </c>
      <c r="AX87" s="109">
        <v>0</v>
      </c>
      <c r="AY87" s="109">
        <v>0</v>
      </c>
      <c r="AZ87" s="109">
        <v>0</v>
      </c>
      <c r="BA87" s="109">
        <v>1</v>
      </c>
    </row>
    <row r="88" spans="2:53" hidden="1" outlineLevel="1" x14ac:dyDescent="0.2">
      <c r="B88" s="20" t="s">
        <v>243</v>
      </c>
      <c r="C88" s="17" t="s">
        <v>19</v>
      </c>
      <c r="D88" s="17">
        <v>30000</v>
      </c>
      <c r="E88" s="167" t="s">
        <v>71</v>
      </c>
      <c r="F88" s="486" t="s">
        <v>78</v>
      </c>
      <c r="G88" s="487"/>
      <c r="H88" s="487"/>
      <c r="I88" s="487"/>
      <c r="J88" s="488"/>
      <c r="L88" s="99">
        <f t="shared" si="15"/>
        <v>5</v>
      </c>
      <c r="M88" s="109">
        <v>1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  <c r="S88" s="109">
        <v>0</v>
      </c>
      <c r="T88" s="109">
        <v>0</v>
      </c>
      <c r="U88" s="109">
        <v>0</v>
      </c>
      <c r="V88" s="109">
        <v>0</v>
      </c>
      <c r="W88" s="109">
        <v>1</v>
      </c>
      <c r="X88" s="109">
        <v>0</v>
      </c>
      <c r="Y88" s="109">
        <v>0</v>
      </c>
      <c r="Z88" s="109">
        <v>0</v>
      </c>
      <c r="AA88" s="109">
        <v>0</v>
      </c>
      <c r="AB88" s="109">
        <v>0</v>
      </c>
      <c r="AC88" s="109">
        <v>0</v>
      </c>
      <c r="AD88" s="109">
        <v>0</v>
      </c>
      <c r="AE88" s="109">
        <v>0</v>
      </c>
      <c r="AF88" s="109">
        <v>0</v>
      </c>
      <c r="AG88" s="109">
        <v>1</v>
      </c>
      <c r="AH88" s="109">
        <v>0</v>
      </c>
      <c r="AI88" s="109">
        <v>0</v>
      </c>
      <c r="AJ88" s="109">
        <v>0</v>
      </c>
      <c r="AK88" s="109">
        <v>0</v>
      </c>
      <c r="AL88" s="109">
        <v>0</v>
      </c>
      <c r="AM88" s="109">
        <v>0</v>
      </c>
      <c r="AN88" s="109">
        <v>0</v>
      </c>
      <c r="AO88" s="109">
        <v>0</v>
      </c>
      <c r="AP88" s="109">
        <v>0</v>
      </c>
      <c r="AQ88" s="109">
        <v>1</v>
      </c>
      <c r="AR88" s="109">
        <v>0</v>
      </c>
      <c r="AS88" s="109">
        <v>0</v>
      </c>
      <c r="AT88" s="109">
        <v>0</v>
      </c>
      <c r="AU88" s="109">
        <v>0</v>
      </c>
      <c r="AV88" s="109">
        <v>0</v>
      </c>
      <c r="AW88" s="109">
        <v>0</v>
      </c>
      <c r="AX88" s="109">
        <v>0</v>
      </c>
      <c r="AY88" s="109">
        <v>0</v>
      </c>
      <c r="AZ88" s="109">
        <v>0</v>
      </c>
      <c r="BA88" s="109">
        <v>1</v>
      </c>
    </row>
    <row r="89" spans="2:53" hidden="1" outlineLevel="1" x14ac:dyDescent="0.2">
      <c r="B89" s="20" t="s">
        <v>228</v>
      </c>
      <c r="C89" s="17" t="s">
        <v>19</v>
      </c>
      <c r="D89" s="17">
        <v>12000</v>
      </c>
      <c r="E89" s="167" t="s">
        <v>71</v>
      </c>
      <c r="F89" s="486" t="s">
        <v>78</v>
      </c>
      <c r="G89" s="487"/>
      <c r="H89" s="487"/>
      <c r="I89" s="487"/>
      <c r="J89" s="488"/>
      <c r="L89" s="99">
        <f t="shared" si="15"/>
        <v>9</v>
      </c>
      <c r="M89" s="109">
        <v>1</v>
      </c>
      <c r="N89" s="109">
        <v>0</v>
      </c>
      <c r="O89" s="109">
        <v>0</v>
      </c>
      <c r="P89" s="109">
        <v>0</v>
      </c>
      <c r="Q89" s="109">
        <v>0</v>
      </c>
      <c r="R89" s="109">
        <v>1</v>
      </c>
      <c r="S89" s="109">
        <v>0</v>
      </c>
      <c r="T89" s="109">
        <v>0</v>
      </c>
      <c r="U89" s="109">
        <v>0</v>
      </c>
      <c r="V89" s="109">
        <v>0</v>
      </c>
      <c r="W89" s="109">
        <v>1</v>
      </c>
      <c r="X89" s="109">
        <v>0</v>
      </c>
      <c r="Y89" s="109">
        <v>0</v>
      </c>
      <c r="Z89" s="109">
        <v>0</v>
      </c>
      <c r="AA89" s="109">
        <v>0</v>
      </c>
      <c r="AB89" s="109">
        <v>1</v>
      </c>
      <c r="AC89" s="109">
        <v>0</v>
      </c>
      <c r="AD89" s="109">
        <v>0</v>
      </c>
      <c r="AE89" s="109">
        <v>0</v>
      </c>
      <c r="AF89" s="109">
        <v>0</v>
      </c>
      <c r="AG89" s="109">
        <v>1</v>
      </c>
      <c r="AH89" s="109">
        <v>0</v>
      </c>
      <c r="AI89" s="109">
        <v>0</v>
      </c>
      <c r="AJ89" s="109">
        <v>0</v>
      </c>
      <c r="AK89" s="109">
        <v>0</v>
      </c>
      <c r="AL89" s="109">
        <v>1</v>
      </c>
      <c r="AM89" s="109">
        <v>0</v>
      </c>
      <c r="AN89" s="109">
        <v>0</v>
      </c>
      <c r="AO89" s="109">
        <v>0</v>
      </c>
      <c r="AP89" s="109">
        <v>0</v>
      </c>
      <c r="AQ89" s="109">
        <v>1</v>
      </c>
      <c r="AR89" s="109">
        <v>0</v>
      </c>
      <c r="AS89" s="109">
        <v>0</v>
      </c>
      <c r="AT89" s="109">
        <v>0</v>
      </c>
      <c r="AU89" s="109">
        <v>0</v>
      </c>
      <c r="AV89" s="109">
        <v>1</v>
      </c>
      <c r="AW89" s="109">
        <v>0</v>
      </c>
      <c r="AX89" s="109">
        <v>0</v>
      </c>
      <c r="AY89" s="109">
        <v>0</v>
      </c>
      <c r="AZ89" s="109">
        <v>0</v>
      </c>
      <c r="BA89" s="109">
        <v>1</v>
      </c>
    </row>
    <row r="90" spans="2:53" hidden="1" outlineLevel="1" x14ac:dyDescent="0.2">
      <c r="B90" s="20" t="s">
        <v>244</v>
      </c>
      <c r="C90" s="17" t="s">
        <v>19</v>
      </c>
      <c r="D90" s="17">
        <v>45000</v>
      </c>
      <c r="E90" s="167" t="s">
        <v>71</v>
      </c>
      <c r="F90" s="486" t="s">
        <v>78</v>
      </c>
      <c r="G90" s="487"/>
      <c r="H90" s="487"/>
      <c r="I90" s="487"/>
      <c r="J90" s="488"/>
      <c r="L90" s="99">
        <f t="shared" si="15"/>
        <v>5</v>
      </c>
      <c r="M90" s="109">
        <v>1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  <c r="S90" s="109">
        <v>0</v>
      </c>
      <c r="T90" s="109">
        <v>0</v>
      </c>
      <c r="U90" s="109">
        <v>0</v>
      </c>
      <c r="V90" s="109">
        <v>0</v>
      </c>
      <c r="W90" s="109">
        <v>1</v>
      </c>
      <c r="X90" s="109">
        <v>0</v>
      </c>
      <c r="Y90" s="109">
        <v>0</v>
      </c>
      <c r="Z90" s="109">
        <v>0</v>
      </c>
      <c r="AA90" s="109">
        <v>0</v>
      </c>
      <c r="AB90" s="109">
        <v>0</v>
      </c>
      <c r="AC90" s="109">
        <v>0</v>
      </c>
      <c r="AD90" s="109">
        <v>0</v>
      </c>
      <c r="AE90" s="109">
        <v>0</v>
      </c>
      <c r="AF90" s="109">
        <v>0</v>
      </c>
      <c r="AG90" s="109">
        <v>1</v>
      </c>
      <c r="AH90" s="109">
        <v>0</v>
      </c>
      <c r="AI90" s="109">
        <v>0</v>
      </c>
      <c r="AJ90" s="109">
        <v>0</v>
      </c>
      <c r="AK90" s="109">
        <v>0</v>
      </c>
      <c r="AL90" s="109">
        <v>0</v>
      </c>
      <c r="AM90" s="109">
        <v>0</v>
      </c>
      <c r="AN90" s="109">
        <v>0</v>
      </c>
      <c r="AO90" s="109">
        <v>0</v>
      </c>
      <c r="AP90" s="109">
        <v>0</v>
      </c>
      <c r="AQ90" s="109">
        <v>1</v>
      </c>
      <c r="AR90" s="109">
        <v>0</v>
      </c>
      <c r="AS90" s="109">
        <v>0</v>
      </c>
      <c r="AT90" s="109">
        <v>0</v>
      </c>
      <c r="AU90" s="109">
        <v>0</v>
      </c>
      <c r="AV90" s="109">
        <v>0</v>
      </c>
      <c r="AW90" s="109">
        <v>0</v>
      </c>
      <c r="AX90" s="109">
        <v>0</v>
      </c>
      <c r="AY90" s="109">
        <v>0</v>
      </c>
      <c r="AZ90" s="109">
        <v>0</v>
      </c>
      <c r="BA90" s="109">
        <v>1</v>
      </c>
    </row>
    <row r="91" spans="2:53" hidden="1" outlineLevel="1" x14ac:dyDescent="0.2">
      <c r="B91" s="20" t="s">
        <v>230</v>
      </c>
      <c r="C91" s="17" t="s">
        <v>19</v>
      </c>
      <c r="D91" s="17">
        <v>14000</v>
      </c>
      <c r="E91" s="167" t="s">
        <v>71</v>
      </c>
      <c r="F91" s="486" t="s">
        <v>78</v>
      </c>
      <c r="G91" s="487"/>
      <c r="H91" s="487"/>
      <c r="I91" s="487"/>
      <c r="J91" s="488"/>
      <c r="L91" s="99">
        <f t="shared" si="15"/>
        <v>5</v>
      </c>
      <c r="M91" s="109">
        <v>1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  <c r="S91" s="109">
        <v>0</v>
      </c>
      <c r="T91" s="109">
        <v>0</v>
      </c>
      <c r="U91" s="109">
        <v>0</v>
      </c>
      <c r="V91" s="109">
        <v>0</v>
      </c>
      <c r="W91" s="109">
        <v>1</v>
      </c>
      <c r="X91" s="109">
        <v>0</v>
      </c>
      <c r="Y91" s="109">
        <v>0</v>
      </c>
      <c r="Z91" s="109">
        <v>0</v>
      </c>
      <c r="AA91" s="109">
        <v>0</v>
      </c>
      <c r="AB91" s="109">
        <v>0</v>
      </c>
      <c r="AC91" s="109">
        <v>0</v>
      </c>
      <c r="AD91" s="109">
        <v>0</v>
      </c>
      <c r="AE91" s="109">
        <v>0</v>
      </c>
      <c r="AF91" s="109">
        <v>0</v>
      </c>
      <c r="AG91" s="109">
        <v>1</v>
      </c>
      <c r="AH91" s="109">
        <v>0</v>
      </c>
      <c r="AI91" s="109">
        <v>0</v>
      </c>
      <c r="AJ91" s="109">
        <v>0</v>
      </c>
      <c r="AK91" s="109">
        <v>0</v>
      </c>
      <c r="AL91" s="109">
        <v>0</v>
      </c>
      <c r="AM91" s="109">
        <v>0</v>
      </c>
      <c r="AN91" s="109">
        <v>0</v>
      </c>
      <c r="AO91" s="109">
        <v>0</v>
      </c>
      <c r="AP91" s="109">
        <v>0</v>
      </c>
      <c r="AQ91" s="109">
        <v>1</v>
      </c>
      <c r="AR91" s="109">
        <v>0</v>
      </c>
      <c r="AS91" s="109">
        <v>0</v>
      </c>
      <c r="AT91" s="109">
        <v>0</v>
      </c>
      <c r="AU91" s="109">
        <v>0</v>
      </c>
      <c r="AV91" s="109">
        <v>0</v>
      </c>
      <c r="AW91" s="109">
        <v>0</v>
      </c>
      <c r="AX91" s="109">
        <v>0</v>
      </c>
      <c r="AY91" s="109">
        <v>0</v>
      </c>
      <c r="AZ91" s="109">
        <v>0</v>
      </c>
      <c r="BA91" s="109">
        <v>1</v>
      </c>
    </row>
    <row r="92" spans="2:53" hidden="1" outlineLevel="1" x14ac:dyDescent="0.2">
      <c r="B92" s="20" t="s">
        <v>245</v>
      </c>
      <c r="C92" s="17" t="s">
        <v>19</v>
      </c>
      <c r="D92" s="17">
        <v>14000</v>
      </c>
      <c r="E92" s="167" t="s">
        <v>71</v>
      </c>
      <c r="F92" s="486" t="s">
        <v>78</v>
      </c>
      <c r="G92" s="487"/>
      <c r="H92" s="487"/>
      <c r="I92" s="487"/>
      <c r="J92" s="488"/>
      <c r="L92" s="99">
        <f t="shared" si="15"/>
        <v>3</v>
      </c>
      <c r="M92" s="109">
        <v>1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  <c r="S92" s="109">
        <v>0</v>
      </c>
      <c r="T92" s="109">
        <v>0</v>
      </c>
      <c r="U92" s="109">
        <v>0</v>
      </c>
      <c r="V92" s="109">
        <v>0</v>
      </c>
      <c r="W92" s="109">
        <v>0</v>
      </c>
      <c r="X92" s="109">
        <v>0</v>
      </c>
      <c r="Y92" s="109">
        <v>0</v>
      </c>
      <c r="Z92" s="109">
        <v>0</v>
      </c>
      <c r="AA92" s="109">
        <v>0</v>
      </c>
      <c r="AB92" s="109">
        <v>0</v>
      </c>
      <c r="AC92" s="109">
        <v>0</v>
      </c>
      <c r="AD92" s="109">
        <v>0</v>
      </c>
      <c r="AE92" s="109">
        <v>0</v>
      </c>
      <c r="AF92" s="109">
        <v>0</v>
      </c>
      <c r="AG92" s="109">
        <v>1</v>
      </c>
      <c r="AH92" s="109">
        <v>0</v>
      </c>
      <c r="AI92" s="109">
        <v>0</v>
      </c>
      <c r="AJ92" s="109">
        <v>0</v>
      </c>
      <c r="AK92" s="109">
        <v>0</v>
      </c>
      <c r="AL92" s="109">
        <v>0</v>
      </c>
      <c r="AM92" s="109">
        <v>0</v>
      </c>
      <c r="AN92" s="109">
        <v>0</v>
      </c>
      <c r="AO92" s="109">
        <v>0</v>
      </c>
      <c r="AP92" s="109">
        <v>0</v>
      </c>
      <c r="AQ92" s="109">
        <v>0</v>
      </c>
      <c r="AR92" s="109">
        <v>0</v>
      </c>
      <c r="AS92" s="109">
        <v>0</v>
      </c>
      <c r="AT92" s="109">
        <v>0</v>
      </c>
      <c r="AU92" s="109">
        <v>0</v>
      </c>
      <c r="AV92" s="109">
        <v>0</v>
      </c>
      <c r="AW92" s="109">
        <v>0</v>
      </c>
      <c r="AX92" s="109">
        <v>0</v>
      </c>
      <c r="AY92" s="109">
        <v>0</v>
      </c>
      <c r="AZ92" s="109">
        <v>0</v>
      </c>
      <c r="BA92" s="109">
        <v>1</v>
      </c>
    </row>
    <row r="93" spans="2:53" hidden="1" outlineLevel="1" x14ac:dyDescent="0.2">
      <c r="B93" s="20" t="s">
        <v>193</v>
      </c>
      <c r="C93" s="17" t="s">
        <v>19</v>
      </c>
      <c r="D93" s="17">
        <v>25000</v>
      </c>
      <c r="E93" s="167" t="s">
        <v>71</v>
      </c>
      <c r="F93" s="486" t="s">
        <v>78</v>
      </c>
      <c r="G93" s="487"/>
      <c r="H93" s="487"/>
      <c r="I93" s="487"/>
      <c r="J93" s="488"/>
      <c r="L93" s="99">
        <f t="shared" si="15"/>
        <v>5</v>
      </c>
      <c r="M93" s="109">
        <v>1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  <c r="S93" s="109">
        <v>0</v>
      </c>
      <c r="T93" s="109">
        <v>0</v>
      </c>
      <c r="U93" s="109">
        <v>0</v>
      </c>
      <c r="V93" s="109">
        <v>0</v>
      </c>
      <c r="W93" s="109">
        <v>1</v>
      </c>
      <c r="X93" s="109">
        <v>0</v>
      </c>
      <c r="Y93" s="109">
        <v>0</v>
      </c>
      <c r="Z93" s="109">
        <v>0</v>
      </c>
      <c r="AA93" s="109">
        <v>0</v>
      </c>
      <c r="AB93" s="109">
        <v>0</v>
      </c>
      <c r="AC93" s="109">
        <v>0</v>
      </c>
      <c r="AD93" s="109">
        <v>0</v>
      </c>
      <c r="AE93" s="109">
        <v>0</v>
      </c>
      <c r="AF93" s="109">
        <v>0</v>
      </c>
      <c r="AG93" s="109">
        <v>1</v>
      </c>
      <c r="AH93" s="109">
        <v>0</v>
      </c>
      <c r="AI93" s="109">
        <v>0</v>
      </c>
      <c r="AJ93" s="109">
        <v>0</v>
      </c>
      <c r="AK93" s="109">
        <v>0</v>
      </c>
      <c r="AL93" s="109">
        <v>0</v>
      </c>
      <c r="AM93" s="109">
        <v>0</v>
      </c>
      <c r="AN93" s="109">
        <v>0</v>
      </c>
      <c r="AO93" s="109">
        <v>0</v>
      </c>
      <c r="AP93" s="109">
        <v>0</v>
      </c>
      <c r="AQ93" s="109">
        <v>1</v>
      </c>
      <c r="AR93" s="109">
        <v>0</v>
      </c>
      <c r="AS93" s="109">
        <v>0</v>
      </c>
      <c r="AT93" s="109">
        <v>0</v>
      </c>
      <c r="AU93" s="109">
        <v>0</v>
      </c>
      <c r="AV93" s="109">
        <v>0</v>
      </c>
      <c r="AW93" s="109">
        <v>0</v>
      </c>
      <c r="AX93" s="109">
        <v>0</v>
      </c>
      <c r="AY93" s="109">
        <v>0</v>
      </c>
      <c r="AZ93" s="109">
        <v>0</v>
      </c>
      <c r="BA93" s="109">
        <v>1</v>
      </c>
    </row>
    <row r="94" spans="2:53" hidden="1" outlineLevel="1" x14ac:dyDescent="0.2">
      <c r="B94" s="20" t="s">
        <v>246</v>
      </c>
      <c r="C94" s="17" t="s">
        <v>19</v>
      </c>
      <c r="D94" s="17">
        <v>25000</v>
      </c>
      <c r="E94" s="167" t="s">
        <v>71</v>
      </c>
      <c r="F94" s="486" t="s">
        <v>78</v>
      </c>
      <c r="G94" s="487"/>
      <c r="H94" s="487"/>
      <c r="I94" s="487"/>
      <c r="J94" s="488"/>
      <c r="L94" s="99">
        <f t="shared" si="15"/>
        <v>5</v>
      </c>
      <c r="M94" s="109">
        <v>1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  <c r="S94" s="109">
        <v>0</v>
      </c>
      <c r="T94" s="109">
        <v>0</v>
      </c>
      <c r="U94" s="109">
        <v>0</v>
      </c>
      <c r="V94" s="109">
        <v>0</v>
      </c>
      <c r="W94" s="109">
        <v>1</v>
      </c>
      <c r="X94" s="109">
        <v>0</v>
      </c>
      <c r="Y94" s="109">
        <v>0</v>
      </c>
      <c r="Z94" s="109">
        <v>0</v>
      </c>
      <c r="AA94" s="109">
        <v>0</v>
      </c>
      <c r="AB94" s="109">
        <v>0</v>
      </c>
      <c r="AC94" s="109">
        <v>0</v>
      </c>
      <c r="AD94" s="109">
        <v>0</v>
      </c>
      <c r="AE94" s="109">
        <v>0</v>
      </c>
      <c r="AF94" s="109">
        <v>0</v>
      </c>
      <c r="AG94" s="109">
        <v>1</v>
      </c>
      <c r="AH94" s="109">
        <v>0</v>
      </c>
      <c r="AI94" s="109">
        <v>0</v>
      </c>
      <c r="AJ94" s="109">
        <v>0</v>
      </c>
      <c r="AK94" s="109">
        <v>0</v>
      </c>
      <c r="AL94" s="109">
        <v>0</v>
      </c>
      <c r="AM94" s="109">
        <v>0</v>
      </c>
      <c r="AN94" s="109">
        <v>0</v>
      </c>
      <c r="AO94" s="109">
        <v>0</v>
      </c>
      <c r="AP94" s="109">
        <v>0</v>
      </c>
      <c r="AQ94" s="109">
        <v>1</v>
      </c>
      <c r="AR94" s="109">
        <v>0</v>
      </c>
      <c r="AS94" s="109">
        <v>0</v>
      </c>
      <c r="AT94" s="109">
        <v>0</v>
      </c>
      <c r="AU94" s="109">
        <v>0</v>
      </c>
      <c r="AV94" s="109">
        <v>0</v>
      </c>
      <c r="AW94" s="109">
        <v>0</v>
      </c>
      <c r="AX94" s="109">
        <v>0</v>
      </c>
      <c r="AY94" s="109">
        <v>0</v>
      </c>
      <c r="AZ94" s="109">
        <v>0</v>
      </c>
      <c r="BA94" s="109">
        <v>1</v>
      </c>
    </row>
    <row r="95" spans="2:53" hidden="1" outlineLevel="1" x14ac:dyDescent="0.2">
      <c r="B95" s="20" t="s">
        <v>232</v>
      </c>
      <c r="C95" s="17" t="s">
        <v>19</v>
      </c>
      <c r="D95" s="17">
        <v>15000</v>
      </c>
      <c r="E95" s="167" t="s">
        <v>71</v>
      </c>
      <c r="F95" s="486" t="s">
        <v>78</v>
      </c>
      <c r="G95" s="487"/>
      <c r="H95" s="487"/>
      <c r="I95" s="487"/>
      <c r="J95" s="488"/>
      <c r="L95" s="99">
        <f t="shared" si="15"/>
        <v>5</v>
      </c>
      <c r="M95" s="109">
        <v>1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  <c r="S95" s="109">
        <v>0</v>
      </c>
      <c r="T95" s="109">
        <v>0</v>
      </c>
      <c r="U95" s="109">
        <v>0</v>
      </c>
      <c r="V95" s="109">
        <v>0</v>
      </c>
      <c r="W95" s="109">
        <v>1</v>
      </c>
      <c r="X95" s="109">
        <v>0</v>
      </c>
      <c r="Y95" s="109">
        <v>0</v>
      </c>
      <c r="Z95" s="109">
        <v>0</v>
      </c>
      <c r="AA95" s="109">
        <v>0</v>
      </c>
      <c r="AB95" s="109">
        <v>0</v>
      </c>
      <c r="AC95" s="109">
        <v>0</v>
      </c>
      <c r="AD95" s="109">
        <v>0</v>
      </c>
      <c r="AE95" s="109">
        <v>0</v>
      </c>
      <c r="AF95" s="109">
        <v>0</v>
      </c>
      <c r="AG95" s="109">
        <v>1</v>
      </c>
      <c r="AH95" s="109">
        <v>0</v>
      </c>
      <c r="AI95" s="109">
        <v>0</v>
      </c>
      <c r="AJ95" s="109">
        <v>0</v>
      </c>
      <c r="AK95" s="109">
        <v>0</v>
      </c>
      <c r="AL95" s="109">
        <v>0</v>
      </c>
      <c r="AM95" s="109">
        <v>0</v>
      </c>
      <c r="AN95" s="109">
        <v>0</v>
      </c>
      <c r="AO95" s="109">
        <v>0</v>
      </c>
      <c r="AP95" s="109">
        <v>0</v>
      </c>
      <c r="AQ95" s="109">
        <v>1</v>
      </c>
      <c r="AR95" s="109">
        <v>0</v>
      </c>
      <c r="AS95" s="109">
        <v>0</v>
      </c>
      <c r="AT95" s="109">
        <v>0</v>
      </c>
      <c r="AU95" s="109">
        <v>0</v>
      </c>
      <c r="AV95" s="109">
        <v>0</v>
      </c>
      <c r="AW95" s="109">
        <v>0</v>
      </c>
      <c r="AX95" s="109">
        <v>0</v>
      </c>
      <c r="AY95" s="109">
        <v>0</v>
      </c>
      <c r="AZ95" s="109">
        <v>0</v>
      </c>
      <c r="BA95" s="109">
        <v>1</v>
      </c>
    </row>
    <row r="96" spans="2:53" hidden="1" outlineLevel="1" x14ac:dyDescent="0.2">
      <c r="B96" s="20" t="s">
        <v>233</v>
      </c>
      <c r="C96" s="17" t="s">
        <v>19</v>
      </c>
      <c r="D96" s="17">
        <v>8000</v>
      </c>
      <c r="E96" s="167" t="s">
        <v>71</v>
      </c>
      <c r="F96" s="486" t="s">
        <v>78</v>
      </c>
      <c r="G96" s="487"/>
      <c r="H96" s="487"/>
      <c r="I96" s="487"/>
      <c r="J96" s="488"/>
      <c r="L96" s="99">
        <f t="shared" si="15"/>
        <v>3</v>
      </c>
      <c r="M96" s="109">
        <v>1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  <c r="S96" s="109">
        <v>0</v>
      </c>
      <c r="T96" s="109">
        <v>0</v>
      </c>
      <c r="U96" s="109">
        <v>0</v>
      </c>
      <c r="V96" s="109">
        <v>0</v>
      </c>
      <c r="W96" s="109">
        <v>0</v>
      </c>
      <c r="X96" s="109">
        <v>0</v>
      </c>
      <c r="Y96" s="109">
        <v>0</v>
      </c>
      <c r="Z96" s="109">
        <v>0</v>
      </c>
      <c r="AA96" s="109">
        <v>0</v>
      </c>
      <c r="AB96" s="109">
        <v>1</v>
      </c>
      <c r="AC96" s="109">
        <v>0</v>
      </c>
      <c r="AD96" s="109">
        <v>0</v>
      </c>
      <c r="AE96" s="109">
        <v>0</v>
      </c>
      <c r="AF96" s="109">
        <v>0</v>
      </c>
      <c r="AG96" s="109">
        <v>0</v>
      </c>
      <c r="AH96" s="109">
        <v>0</v>
      </c>
      <c r="AI96" s="109">
        <v>0</v>
      </c>
      <c r="AJ96" s="109">
        <v>0</v>
      </c>
      <c r="AK96" s="109">
        <v>0</v>
      </c>
      <c r="AL96" s="109">
        <v>0</v>
      </c>
      <c r="AM96" s="109">
        <v>0</v>
      </c>
      <c r="AN96" s="109">
        <v>0</v>
      </c>
      <c r="AO96" s="109">
        <v>0</v>
      </c>
      <c r="AP96" s="109">
        <v>0</v>
      </c>
      <c r="AQ96" s="109">
        <v>1</v>
      </c>
      <c r="AR96" s="109">
        <v>0</v>
      </c>
      <c r="AS96" s="109">
        <v>0</v>
      </c>
      <c r="AT96" s="109">
        <v>0</v>
      </c>
      <c r="AU96" s="109">
        <v>0</v>
      </c>
      <c r="AV96" s="109">
        <v>0</v>
      </c>
      <c r="AW96" s="109">
        <v>0</v>
      </c>
      <c r="AX96" s="109">
        <v>0</v>
      </c>
      <c r="AY96" s="109">
        <v>0</v>
      </c>
      <c r="AZ96" s="109">
        <v>0</v>
      </c>
      <c r="BA96" s="109">
        <v>0</v>
      </c>
    </row>
    <row r="97" spans="2:53" hidden="1" outlineLevel="1" x14ac:dyDescent="0.2">
      <c r="B97" s="20" t="s">
        <v>247</v>
      </c>
      <c r="C97" s="17" t="s">
        <v>19</v>
      </c>
      <c r="D97" s="17">
        <v>82000</v>
      </c>
      <c r="E97" s="167" t="s">
        <v>71</v>
      </c>
      <c r="F97" s="486" t="s">
        <v>78</v>
      </c>
      <c r="G97" s="487"/>
      <c r="H97" s="487"/>
      <c r="I97" s="487"/>
      <c r="J97" s="488"/>
      <c r="L97" s="99">
        <f t="shared" si="15"/>
        <v>3</v>
      </c>
      <c r="M97" s="109">
        <v>1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  <c r="S97" s="109">
        <v>0</v>
      </c>
      <c r="T97" s="109">
        <v>0</v>
      </c>
      <c r="U97" s="109">
        <v>0</v>
      </c>
      <c r="V97" s="109">
        <v>0</v>
      </c>
      <c r="W97" s="109">
        <v>0</v>
      </c>
      <c r="X97" s="109">
        <v>0</v>
      </c>
      <c r="Y97" s="109">
        <v>0</v>
      </c>
      <c r="Z97" s="109">
        <v>0</v>
      </c>
      <c r="AA97" s="109">
        <v>0</v>
      </c>
      <c r="AB97" s="109">
        <v>0</v>
      </c>
      <c r="AC97" s="109">
        <v>0</v>
      </c>
      <c r="AD97" s="109">
        <v>0</v>
      </c>
      <c r="AE97" s="109">
        <v>0</v>
      </c>
      <c r="AF97" s="109">
        <v>0</v>
      </c>
      <c r="AG97" s="109">
        <v>1</v>
      </c>
      <c r="AH97" s="109">
        <v>0</v>
      </c>
      <c r="AI97" s="109">
        <v>0</v>
      </c>
      <c r="AJ97" s="109">
        <v>0</v>
      </c>
      <c r="AK97" s="109">
        <v>0</v>
      </c>
      <c r="AL97" s="109">
        <v>0</v>
      </c>
      <c r="AM97" s="109">
        <v>0</v>
      </c>
      <c r="AN97" s="109">
        <v>0</v>
      </c>
      <c r="AO97" s="109">
        <v>0</v>
      </c>
      <c r="AP97" s="109">
        <v>0</v>
      </c>
      <c r="AQ97" s="109">
        <v>0</v>
      </c>
      <c r="AR97" s="109">
        <v>0</v>
      </c>
      <c r="AS97" s="109">
        <v>0</v>
      </c>
      <c r="AT97" s="109">
        <v>0</v>
      </c>
      <c r="AU97" s="109">
        <v>0</v>
      </c>
      <c r="AV97" s="109">
        <v>0</v>
      </c>
      <c r="AW97" s="109">
        <v>0</v>
      </c>
      <c r="AX97" s="109">
        <v>0</v>
      </c>
      <c r="AY97" s="109">
        <v>0</v>
      </c>
      <c r="AZ97" s="109">
        <v>0</v>
      </c>
      <c r="BA97" s="109">
        <v>1</v>
      </c>
    </row>
    <row r="98" spans="2:53" hidden="1" outlineLevel="1" x14ac:dyDescent="0.2">
      <c r="B98" s="21" t="s">
        <v>234</v>
      </c>
      <c r="C98" s="16" t="s">
        <v>19</v>
      </c>
      <c r="D98" s="16">
        <v>45000</v>
      </c>
      <c r="E98" s="166" t="s">
        <v>71</v>
      </c>
      <c r="F98" s="489" t="s">
        <v>78</v>
      </c>
      <c r="G98" s="490"/>
      <c r="H98" s="490"/>
      <c r="I98" s="490"/>
      <c r="J98" s="491"/>
      <c r="L98" s="99">
        <f t="shared" si="15"/>
        <v>3</v>
      </c>
      <c r="M98" s="109">
        <v>1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  <c r="S98" s="109">
        <v>0</v>
      </c>
      <c r="T98" s="109">
        <v>0</v>
      </c>
      <c r="U98" s="109">
        <v>0</v>
      </c>
      <c r="V98" s="109">
        <v>0</v>
      </c>
      <c r="W98" s="109">
        <v>0</v>
      </c>
      <c r="X98" s="109">
        <v>0</v>
      </c>
      <c r="Y98" s="109">
        <v>0</v>
      </c>
      <c r="Z98" s="109">
        <v>0</v>
      </c>
      <c r="AA98" s="109">
        <v>0</v>
      </c>
      <c r="AB98" s="109">
        <v>0</v>
      </c>
      <c r="AC98" s="109">
        <v>0</v>
      </c>
      <c r="AD98" s="109">
        <v>0</v>
      </c>
      <c r="AE98" s="109">
        <v>0</v>
      </c>
      <c r="AF98" s="109">
        <v>0</v>
      </c>
      <c r="AG98" s="109">
        <v>1</v>
      </c>
      <c r="AH98" s="109">
        <v>0</v>
      </c>
      <c r="AI98" s="109">
        <v>0</v>
      </c>
      <c r="AJ98" s="109">
        <v>0</v>
      </c>
      <c r="AK98" s="109">
        <v>0</v>
      </c>
      <c r="AL98" s="109">
        <v>0</v>
      </c>
      <c r="AM98" s="109">
        <v>0</v>
      </c>
      <c r="AN98" s="109">
        <v>0</v>
      </c>
      <c r="AO98" s="109">
        <v>0</v>
      </c>
      <c r="AP98" s="109">
        <v>0</v>
      </c>
      <c r="AQ98" s="109">
        <v>0</v>
      </c>
      <c r="AR98" s="109">
        <v>0</v>
      </c>
      <c r="AS98" s="109">
        <v>0</v>
      </c>
      <c r="AT98" s="109">
        <v>0</v>
      </c>
      <c r="AU98" s="109">
        <v>0</v>
      </c>
      <c r="AV98" s="109">
        <v>0</v>
      </c>
      <c r="AW98" s="109">
        <v>0</v>
      </c>
      <c r="AX98" s="109">
        <v>0</v>
      </c>
      <c r="AY98" s="109">
        <v>0</v>
      </c>
      <c r="AZ98" s="109">
        <v>0</v>
      </c>
      <c r="BA98" s="109">
        <v>1</v>
      </c>
    </row>
    <row r="99" spans="2:53" hidden="1" outlineLevel="1" x14ac:dyDescent="0.2"/>
    <row r="100" spans="2:53" hidden="1" outlineLevel="1" x14ac:dyDescent="0.2"/>
    <row r="101" spans="2:53" ht="15" hidden="1" outlineLevel="1" x14ac:dyDescent="0.25">
      <c r="B101" s="23" t="s">
        <v>145</v>
      </c>
      <c r="C101" s="24" t="s">
        <v>7</v>
      </c>
      <c r="D101" s="24" t="s">
        <v>66</v>
      </c>
      <c r="E101" s="24" t="s">
        <v>67</v>
      </c>
      <c r="F101" s="492" t="s">
        <v>68</v>
      </c>
      <c r="G101" s="493"/>
      <c r="H101" s="493"/>
      <c r="I101" s="493"/>
      <c r="J101" s="494"/>
    </row>
    <row r="102" spans="2:53" hidden="1" outlineLevel="1" x14ac:dyDescent="0.2">
      <c r="B102" s="19" t="s">
        <v>235</v>
      </c>
      <c r="C102" s="15" t="s">
        <v>53</v>
      </c>
      <c r="D102" s="15">
        <f>SUM($D$103:$D$110)</f>
        <v>9711</v>
      </c>
      <c r="E102" s="162"/>
      <c r="F102" s="495"/>
      <c r="G102" s="496"/>
      <c r="H102" s="496"/>
      <c r="I102" s="496"/>
      <c r="J102" s="497"/>
    </row>
    <row r="103" spans="2:53" hidden="1" outlineLevel="1" x14ac:dyDescent="0.2">
      <c r="B103" s="88" t="s">
        <v>206</v>
      </c>
      <c r="C103" s="85" t="s">
        <v>53</v>
      </c>
      <c r="D103" s="89">
        <v>61</v>
      </c>
      <c r="E103" s="167" t="s">
        <v>71</v>
      </c>
      <c r="F103" s="486" t="s">
        <v>72</v>
      </c>
      <c r="G103" s="487"/>
      <c r="H103" s="487"/>
      <c r="I103" s="487"/>
      <c r="J103" s="488"/>
    </row>
    <row r="104" spans="2:53" hidden="1" outlineLevel="1" x14ac:dyDescent="0.2">
      <c r="B104" s="88" t="s">
        <v>152</v>
      </c>
      <c r="C104" s="85" t="s">
        <v>53</v>
      </c>
      <c r="D104" s="89">
        <v>1900</v>
      </c>
      <c r="E104" s="167" t="s">
        <v>71</v>
      </c>
      <c r="F104" s="486" t="s">
        <v>78</v>
      </c>
      <c r="G104" s="487"/>
      <c r="H104" s="487"/>
      <c r="I104" s="487"/>
      <c r="J104" s="488"/>
    </row>
    <row r="105" spans="2:53" hidden="1" outlineLevel="1" x14ac:dyDescent="0.2">
      <c r="B105" s="88" t="s">
        <v>248</v>
      </c>
      <c r="C105" s="85" t="s">
        <v>53</v>
      </c>
      <c r="D105" s="89">
        <v>311</v>
      </c>
      <c r="E105" s="167" t="s">
        <v>71</v>
      </c>
      <c r="F105" s="486" t="s">
        <v>78</v>
      </c>
      <c r="G105" s="487"/>
      <c r="H105" s="487"/>
      <c r="I105" s="487"/>
      <c r="J105" s="488"/>
    </row>
    <row r="106" spans="2:53" hidden="1" outlineLevel="1" x14ac:dyDescent="0.2">
      <c r="B106" s="88" t="s">
        <v>249</v>
      </c>
      <c r="C106" s="85" t="s">
        <v>53</v>
      </c>
      <c r="D106" s="89">
        <v>1400</v>
      </c>
      <c r="E106" s="167" t="s">
        <v>71</v>
      </c>
      <c r="F106" s="486" t="s">
        <v>78</v>
      </c>
      <c r="G106" s="487"/>
      <c r="H106" s="487"/>
      <c r="I106" s="487"/>
      <c r="J106" s="488"/>
    </row>
    <row r="107" spans="2:53" hidden="1" outlineLevel="1" x14ac:dyDescent="0.2">
      <c r="B107" s="88" t="s">
        <v>250</v>
      </c>
      <c r="C107" s="85" t="s">
        <v>53</v>
      </c>
      <c r="D107" s="89">
        <v>239</v>
      </c>
      <c r="E107" s="167" t="s">
        <v>71</v>
      </c>
      <c r="F107" s="486" t="s">
        <v>78</v>
      </c>
      <c r="G107" s="487"/>
      <c r="H107" s="487"/>
      <c r="I107" s="487"/>
      <c r="J107" s="488"/>
    </row>
    <row r="108" spans="2:53" hidden="1" outlineLevel="1" x14ac:dyDescent="0.2">
      <c r="B108" s="88" t="s">
        <v>251</v>
      </c>
      <c r="C108" s="85" t="s">
        <v>53</v>
      </c>
      <c r="D108" s="89">
        <v>4000</v>
      </c>
      <c r="E108" s="167" t="s">
        <v>71</v>
      </c>
      <c r="F108" s="486" t="s">
        <v>78</v>
      </c>
      <c r="G108" s="487"/>
      <c r="H108" s="487"/>
      <c r="I108" s="487"/>
      <c r="J108" s="488"/>
    </row>
    <row r="109" spans="2:53" hidden="1" outlineLevel="1" x14ac:dyDescent="0.2">
      <c r="B109" s="88" t="s">
        <v>252</v>
      </c>
      <c r="C109" s="85" t="s">
        <v>53</v>
      </c>
      <c r="D109" s="89">
        <v>1000</v>
      </c>
      <c r="E109" s="167" t="s">
        <v>71</v>
      </c>
      <c r="F109" s="486" t="s">
        <v>78</v>
      </c>
      <c r="G109" s="487"/>
      <c r="H109" s="487"/>
      <c r="I109" s="487"/>
      <c r="J109" s="488"/>
    </row>
    <row r="110" spans="2:53" hidden="1" outlineLevel="1" x14ac:dyDescent="0.2">
      <c r="B110" s="90" t="s">
        <v>253</v>
      </c>
      <c r="C110" s="91" t="s">
        <v>53</v>
      </c>
      <c r="D110" s="92">
        <v>800</v>
      </c>
      <c r="E110" s="166" t="s">
        <v>71</v>
      </c>
      <c r="F110" s="489" t="s">
        <v>78</v>
      </c>
      <c r="G110" s="490"/>
      <c r="H110" s="490"/>
      <c r="I110" s="490"/>
      <c r="J110" s="491"/>
    </row>
    <row r="111" spans="2:53" hidden="1" outlineLevel="1" x14ac:dyDescent="0.2"/>
    <row r="112" spans="2:53" hidden="1" outlineLevel="1" x14ac:dyDescent="0.2"/>
    <row r="113" spans="2:11" ht="15" hidden="1" outlineLevel="1" x14ac:dyDescent="0.25">
      <c r="B113" s="23" t="s">
        <v>161</v>
      </c>
      <c r="C113" s="24" t="s">
        <v>7</v>
      </c>
      <c r="D113" s="24" t="s">
        <v>66</v>
      </c>
      <c r="E113" s="24" t="s">
        <v>67</v>
      </c>
      <c r="F113" s="492" t="s">
        <v>68</v>
      </c>
      <c r="G113" s="493"/>
      <c r="H113" s="493"/>
      <c r="I113" s="493"/>
      <c r="J113" s="494"/>
    </row>
    <row r="114" spans="2:11" hidden="1" outlineLevel="1" x14ac:dyDescent="0.2">
      <c r="B114" s="19" t="s">
        <v>236</v>
      </c>
      <c r="C114" s="15" t="s">
        <v>53</v>
      </c>
      <c r="D114" s="15">
        <v>23875</v>
      </c>
      <c r="E114" s="165" t="s">
        <v>71</v>
      </c>
      <c r="F114" s="495" t="s">
        <v>72</v>
      </c>
      <c r="G114" s="496"/>
      <c r="H114" s="496"/>
      <c r="I114" s="496"/>
      <c r="J114" s="497"/>
    </row>
    <row r="115" spans="2:11" hidden="1" outlineLevel="1" x14ac:dyDescent="0.2">
      <c r="B115" s="20"/>
      <c r="C115" s="17"/>
      <c r="D115" s="17"/>
      <c r="E115" s="163"/>
      <c r="F115" s="486"/>
      <c r="G115" s="487"/>
      <c r="H115" s="487"/>
      <c r="I115" s="487"/>
      <c r="J115" s="488"/>
    </row>
    <row r="116" spans="2:11" hidden="1" outlineLevel="1" x14ac:dyDescent="0.2">
      <c r="B116" s="21" t="s">
        <v>237</v>
      </c>
      <c r="C116" s="16" t="s">
        <v>53</v>
      </c>
      <c r="D116" s="16">
        <v>2000</v>
      </c>
      <c r="E116" s="166" t="s">
        <v>71</v>
      </c>
      <c r="F116" s="489" t="s">
        <v>78</v>
      </c>
      <c r="G116" s="490"/>
      <c r="H116" s="490"/>
      <c r="I116" s="490"/>
      <c r="J116" s="491"/>
    </row>
    <row r="117" spans="2:11" hidden="1" outlineLevel="1" x14ac:dyDescent="0.2"/>
    <row r="118" spans="2:11" hidden="1" outlineLevel="1" x14ac:dyDescent="0.2"/>
    <row r="119" spans="2:11" ht="15" hidden="1" outlineLevel="1" x14ac:dyDescent="0.25">
      <c r="B119" s="23" t="s">
        <v>165</v>
      </c>
      <c r="C119" s="24" t="s">
        <v>7</v>
      </c>
      <c r="D119" s="24" t="s">
        <v>66</v>
      </c>
      <c r="E119" s="24" t="s">
        <v>67</v>
      </c>
      <c r="F119" s="492" t="s">
        <v>68</v>
      </c>
      <c r="G119" s="493"/>
      <c r="H119" s="493"/>
      <c r="I119" s="493"/>
      <c r="J119" s="494"/>
    </row>
    <row r="120" spans="2:11" hidden="1" outlineLevel="1" x14ac:dyDescent="0.2">
      <c r="B120" s="19" t="s">
        <v>166</v>
      </c>
      <c r="C120" s="10" t="s">
        <v>23</v>
      </c>
      <c r="D120" s="25">
        <v>6.4</v>
      </c>
      <c r="E120" s="165" t="s">
        <v>71</v>
      </c>
      <c r="F120" s="504" t="s">
        <v>72</v>
      </c>
      <c r="G120" s="505"/>
      <c r="H120" s="505"/>
      <c r="I120" s="505"/>
      <c r="J120" s="506"/>
    </row>
    <row r="121" spans="2:11" hidden="1" outlineLevel="1" x14ac:dyDescent="0.2">
      <c r="B121" s="22" t="s">
        <v>167</v>
      </c>
      <c r="C121" s="157" t="s">
        <v>100</v>
      </c>
      <c r="D121" s="18">
        <v>65</v>
      </c>
      <c r="E121" s="167" t="s">
        <v>71</v>
      </c>
      <c r="F121" s="513" t="s">
        <v>78</v>
      </c>
      <c r="G121" s="514"/>
      <c r="H121" s="514"/>
      <c r="I121" s="514"/>
      <c r="J121" s="515"/>
    </row>
    <row r="122" spans="2:11" hidden="1" outlineLevel="1" x14ac:dyDescent="0.2">
      <c r="B122" s="20" t="s">
        <v>168</v>
      </c>
      <c r="C122" s="12" t="s">
        <v>169</v>
      </c>
      <c r="D122" s="159">
        <f>$K$122/100</f>
        <v>0.1</v>
      </c>
      <c r="E122" s="167" t="s">
        <v>71</v>
      </c>
      <c r="F122" s="513" t="s">
        <v>78</v>
      </c>
      <c r="G122" s="514"/>
      <c r="H122" s="514"/>
      <c r="I122" s="514"/>
      <c r="J122" s="515"/>
      <c r="K122" s="208">
        <v>10</v>
      </c>
    </row>
    <row r="123" spans="2:11" hidden="1" outlineLevel="1" x14ac:dyDescent="0.2">
      <c r="B123" s="22" t="s">
        <v>170</v>
      </c>
      <c r="C123" s="157" t="s">
        <v>148</v>
      </c>
      <c r="D123" s="158">
        <v>1.5</v>
      </c>
      <c r="E123" s="168" t="s">
        <v>71</v>
      </c>
      <c r="F123" s="498" t="s">
        <v>78</v>
      </c>
      <c r="G123" s="499"/>
      <c r="H123" s="499"/>
      <c r="I123" s="499"/>
      <c r="J123" s="500"/>
    </row>
    <row r="124" spans="2:11" hidden="1" outlineLevel="1" x14ac:dyDescent="0.2">
      <c r="B124" s="21" t="s">
        <v>171</v>
      </c>
      <c r="C124" s="11" t="s">
        <v>64</v>
      </c>
      <c r="D124" s="160">
        <f>1/$D$123</f>
        <v>0.66666666666666663</v>
      </c>
      <c r="E124" s="166"/>
      <c r="F124" s="501"/>
      <c r="G124" s="502"/>
      <c r="H124" s="502"/>
      <c r="I124" s="502"/>
      <c r="J124" s="503"/>
    </row>
    <row r="125" spans="2:11" hidden="1" outlineLevel="1" x14ac:dyDescent="0.2"/>
    <row r="126" spans="2:11" ht="15" hidden="1" outlineLevel="1" x14ac:dyDescent="0.25">
      <c r="B126" s="23" t="s">
        <v>175</v>
      </c>
      <c r="C126" s="24" t="s">
        <v>7</v>
      </c>
      <c r="D126" s="93" t="s">
        <v>238</v>
      </c>
      <c r="E126" s="24" t="s">
        <v>239</v>
      </c>
      <c r="G126" s="37" t="s">
        <v>176</v>
      </c>
    </row>
    <row r="127" spans="2:11" hidden="1" outlineLevel="1" x14ac:dyDescent="0.2">
      <c r="B127" s="19">
        <v>1</v>
      </c>
      <c r="C127" s="15" t="s">
        <v>23</v>
      </c>
      <c r="D127" s="94">
        <f t="shared" ref="D127:D141" si="16">$E127/$D$124</f>
        <v>2</v>
      </c>
      <c r="E127" s="25">
        <f>($E$131*$G127)</f>
        <v>1.3333333333333333</v>
      </c>
      <c r="G127" s="105">
        <v>0.18749999999999997</v>
      </c>
      <c r="H127" s="100"/>
    </row>
    <row r="128" spans="2:11" hidden="1" outlineLevel="1" x14ac:dyDescent="0.2">
      <c r="B128" s="20">
        <v>2</v>
      </c>
      <c r="C128" s="17" t="s">
        <v>23</v>
      </c>
      <c r="D128" s="95">
        <f t="shared" si="16"/>
        <v>4</v>
      </c>
      <c r="E128" s="26">
        <f t="shared" ref="E128" si="17">($E$131*$G128)</f>
        <v>2.6666666666666665</v>
      </c>
      <c r="G128" s="105">
        <v>0.37499999999999994</v>
      </c>
      <c r="H128" s="100"/>
    </row>
    <row r="129" spans="2:8" hidden="1" outlineLevel="1" x14ac:dyDescent="0.2">
      <c r="B129" s="20">
        <v>3</v>
      </c>
      <c r="C129" s="17" t="s">
        <v>23</v>
      </c>
      <c r="D129" s="95">
        <f t="shared" si="16"/>
        <v>6</v>
      </c>
      <c r="E129" s="26">
        <f>($E$131*$G129)</f>
        <v>3.9999999999999996</v>
      </c>
      <c r="G129" s="105">
        <v>0.56249999999999989</v>
      </c>
      <c r="H129" s="100"/>
    </row>
    <row r="130" spans="2:8" hidden="1" outlineLevel="1" x14ac:dyDescent="0.2">
      <c r="B130" s="20">
        <v>4</v>
      </c>
      <c r="C130" s="17" t="s">
        <v>23</v>
      </c>
      <c r="D130" s="95">
        <f t="shared" si="16"/>
        <v>8</v>
      </c>
      <c r="E130" s="26">
        <f>($E$131*$G130)</f>
        <v>5.333333333333333</v>
      </c>
      <c r="G130" s="105">
        <v>0.74999999999999989</v>
      </c>
      <c r="H130" s="100"/>
    </row>
    <row r="131" spans="2:8" hidden="1" outlineLevel="1" x14ac:dyDescent="0.2">
      <c r="B131" s="20">
        <v>5</v>
      </c>
      <c r="C131" s="17" t="s">
        <v>23</v>
      </c>
      <c r="D131" s="95">
        <f t="shared" si="16"/>
        <v>10.666666666666668</v>
      </c>
      <c r="E131" s="26">
        <f>$D$120/(1-$D$122)</f>
        <v>7.1111111111111116</v>
      </c>
    </row>
    <row r="132" spans="2:8" hidden="1" outlineLevel="1" x14ac:dyDescent="0.2">
      <c r="B132" s="20">
        <v>6</v>
      </c>
      <c r="C132" s="17" t="s">
        <v>23</v>
      </c>
      <c r="D132" s="95">
        <f t="shared" si="16"/>
        <v>10.666666666666668</v>
      </c>
      <c r="E132" s="26">
        <f>$E131</f>
        <v>7.1111111111111116</v>
      </c>
    </row>
    <row r="133" spans="2:8" hidden="1" outlineLevel="1" x14ac:dyDescent="0.2">
      <c r="B133" s="20">
        <v>7</v>
      </c>
      <c r="C133" s="17" t="s">
        <v>23</v>
      </c>
      <c r="D133" s="95">
        <f t="shared" si="16"/>
        <v>10.666666666666668</v>
      </c>
      <c r="E133" s="26">
        <f t="shared" ref="E133:E141" si="18">$E132</f>
        <v>7.1111111111111116</v>
      </c>
    </row>
    <row r="134" spans="2:8" hidden="1" outlineLevel="1" x14ac:dyDescent="0.2">
      <c r="B134" s="20">
        <v>8</v>
      </c>
      <c r="C134" s="17" t="s">
        <v>23</v>
      </c>
      <c r="D134" s="95">
        <f t="shared" si="16"/>
        <v>10.666666666666668</v>
      </c>
      <c r="E134" s="26">
        <f>$E133</f>
        <v>7.1111111111111116</v>
      </c>
    </row>
    <row r="135" spans="2:8" hidden="1" outlineLevel="1" x14ac:dyDescent="0.2">
      <c r="B135" s="20">
        <v>9</v>
      </c>
      <c r="C135" s="17" t="s">
        <v>23</v>
      </c>
      <c r="D135" s="95">
        <f t="shared" si="16"/>
        <v>10.666666666666668</v>
      </c>
      <c r="E135" s="26">
        <f>$E134</f>
        <v>7.1111111111111116</v>
      </c>
    </row>
    <row r="136" spans="2:8" hidden="1" outlineLevel="1" x14ac:dyDescent="0.2">
      <c r="B136" s="20">
        <v>10</v>
      </c>
      <c r="C136" s="17" t="s">
        <v>23</v>
      </c>
      <c r="D136" s="95">
        <f t="shared" si="16"/>
        <v>10.666666666666668</v>
      </c>
      <c r="E136" s="26">
        <f t="shared" si="18"/>
        <v>7.1111111111111116</v>
      </c>
    </row>
    <row r="137" spans="2:8" hidden="1" outlineLevel="1" x14ac:dyDescent="0.2">
      <c r="B137" s="20">
        <v>11</v>
      </c>
      <c r="C137" s="17" t="s">
        <v>23</v>
      </c>
      <c r="D137" s="95">
        <f t="shared" si="16"/>
        <v>10.666666666666668</v>
      </c>
      <c r="E137" s="26">
        <f t="shared" si="18"/>
        <v>7.1111111111111116</v>
      </c>
    </row>
    <row r="138" spans="2:8" hidden="1" outlineLevel="1" x14ac:dyDescent="0.2">
      <c r="B138" s="20">
        <v>12</v>
      </c>
      <c r="C138" s="17" t="s">
        <v>23</v>
      </c>
      <c r="D138" s="95">
        <f t="shared" si="16"/>
        <v>10.666666666666668</v>
      </c>
      <c r="E138" s="26">
        <f t="shared" si="18"/>
        <v>7.1111111111111116</v>
      </c>
    </row>
    <row r="139" spans="2:8" hidden="1" outlineLevel="1" x14ac:dyDescent="0.2">
      <c r="B139" s="20">
        <v>13</v>
      </c>
      <c r="C139" s="17" t="s">
        <v>23</v>
      </c>
      <c r="D139" s="95">
        <f t="shared" si="16"/>
        <v>10.666666666666668</v>
      </c>
      <c r="E139" s="26">
        <f>$E138</f>
        <v>7.1111111111111116</v>
      </c>
    </row>
    <row r="140" spans="2:8" hidden="1" outlineLevel="1" x14ac:dyDescent="0.2">
      <c r="B140" s="20">
        <v>14</v>
      </c>
      <c r="C140" s="17" t="s">
        <v>23</v>
      </c>
      <c r="D140" s="95">
        <f t="shared" si="16"/>
        <v>10.666666666666668</v>
      </c>
      <c r="E140" s="26">
        <f t="shared" si="18"/>
        <v>7.1111111111111116</v>
      </c>
    </row>
    <row r="141" spans="2:8" hidden="1" outlineLevel="1" x14ac:dyDescent="0.2">
      <c r="B141" s="21" t="s">
        <v>27</v>
      </c>
      <c r="C141" s="16" t="s">
        <v>23</v>
      </c>
      <c r="D141" s="96">
        <f t="shared" si="16"/>
        <v>10.666666666666668</v>
      </c>
      <c r="E141" s="27">
        <f t="shared" si="18"/>
        <v>7.1111111111111116</v>
      </c>
    </row>
    <row r="142" spans="2:8" hidden="1" outlineLevel="1" x14ac:dyDescent="0.2"/>
    <row r="143" spans="2:8" hidden="1" outlineLevel="1" x14ac:dyDescent="0.2"/>
    <row r="144" spans="2:8" hidden="1" outlineLevel="1" x14ac:dyDescent="0.2"/>
    <row r="145" collapsed="1" x14ac:dyDescent="0.2"/>
  </sheetData>
  <sheetProtection algorithmName="SHA-512" hashValue="r6OAG8jI3mXBcf2GWlcvDBFKbGk3LuM2wBRcTY+FgaFaza6jjdyiv/CirWc90J6tmZZiBolo7PjOqUsfjKRRJw==" saltValue="q1f0jPrYhZCWONdEYbCEIA==" spinCount="100000" sheet="1" objects="1" scenarios="1" selectLockedCells="1" selectUnlockedCells="1"/>
  <mergeCells count="56">
    <mergeCell ref="F87:J87"/>
    <mergeCell ref="F88:J88"/>
    <mergeCell ref="F89:J89"/>
    <mergeCell ref="F90:J90"/>
    <mergeCell ref="F98:J98"/>
    <mergeCell ref="F92:J92"/>
    <mergeCell ref="F93:J93"/>
    <mergeCell ref="F94:J94"/>
    <mergeCell ref="F95:J95"/>
    <mergeCell ref="F96:J96"/>
    <mergeCell ref="F97:J97"/>
    <mergeCell ref="F124:J124"/>
    <mergeCell ref="F113:J113"/>
    <mergeCell ref="F114:J114"/>
    <mergeCell ref="F115:J115"/>
    <mergeCell ref="F116:J116"/>
    <mergeCell ref="F123:J123"/>
    <mergeCell ref="F122:J122"/>
    <mergeCell ref="F121:J121"/>
    <mergeCell ref="F82:J82"/>
    <mergeCell ref="F83:J83"/>
    <mergeCell ref="F119:J119"/>
    <mergeCell ref="F120:J120"/>
    <mergeCell ref="F101:J101"/>
    <mergeCell ref="F102:J102"/>
    <mergeCell ref="F103:J103"/>
    <mergeCell ref="F104:J104"/>
    <mergeCell ref="F109:J109"/>
    <mergeCell ref="F110:J110"/>
    <mergeCell ref="F91:J91"/>
    <mergeCell ref="F105:J105"/>
    <mergeCell ref="F106:J106"/>
    <mergeCell ref="F107:J107"/>
    <mergeCell ref="F108:J108"/>
    <mergeCell ref="F86:J86"/>
    <mergeCell ref="F78:J78"/>
    <mergeCell ref="F79:J79"/>
    <mergeCell ref="F80:J80"/>
    <mergeCell ref="F81:J81"/>
    <mergeCell ref="F46:J46"/>
    <mergeCell ref="F66:J66"/>
    <mergeCell ref="F67:J67"/>
    <mergeCell ref="F68:J68"/>
    <mergeCell ref="F69:J69"/>
    <mergeCell ref="F70:J70"/>
    <mergeCell ref="F71:J71"/>
    <mergeCell ref="F74:J74"/>
    <mergeCell ref="F75:J75"/>
    <mergeCell ref="F76:J76"/>
    <mergeCell ref="F77:J77"/>
    <mergeCell ref="F45:J45"/>
    <mergeCell ref="F38:J38"/>
    <mergeCell ref="F39:J39"/>
    <mergeCell ref="F40:J40"/>
    <mergeCell ref="F43:J43"/>
    <mergeCell ref="F44:J44"/>
  </mergeCells>
  <conditionalFormatting sqref="M87:BA98">
    <cfRule type="cellIs" dxfId="11" priority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tabColor theme="5" tint="0.59999389629810485"/>
  </sheetPr>
  <dimension ref="A1:BC148"/>
  <sheetViews>
    <sheetView topLeftCell="A148" workbookViewId="0"/>
  </sheetViews>
  <sheetFormatPr defaultColWidth="9.140625" defaultRowHeight="12" outlineLevelRow="2" x14ac:dyDescent="0.2"/>
  <cols>
    <col min="1" max="1" width="2.7109375" style="8" customWidth="1"/>
    <col min="2" max="2" width="32.7109375" style="8" customWidth="1"/>
    <col min="3" max="3" width="13.140625" style="9" customWidth="1"/>
    <col min="4" max="4" width="12.42578125" style="9" customWidth="1"/>
    <col min="5" max="5" width="12.7109375" style="8" customWidth="1"/>
    <col min="6" max="6" width="13.42578125" style="8" customWidth="1"/>
    <col min="7" max="14" width="12.7109375" style="8" customWidth="1"/>
    <col min="15" max="15" width="12.28515625" style="8" bestFit="1" customWidth="1"/>
    <col min="16" max="19" width="12.7109375" style="8" customWidth="1"/>
    <col min="20" max="20" width="9.140625" style="8"/>
    <col min="21" max="21" width="15.140625" style="8" customWidth="1"/>
    <col min="22" max="23" width="9.85546875" style="8" customWidth="1"/>
    <col min="24" max="16384" width="9.140625" style="8"/>
  </cols>
  <sheetData>
    <row r="1" spans="1:19" hidden="1" outlineLevel="1" x14ac:dyDescent="0.2"/>
    <row r="2" spans="1:19" s="30" customFormat="1" ht="18.75" hidden="1" outlineLevel="2" x14ac:dyDescent="0.25">
      <c r="A2" s="28" t="s">
        <v>254</v>
      </c>
      <c r="B2" s="28"/>
      <c r="C2" s="29"/>
      <c r="D2" s="29"/>
      <c r="E2" s="28"/>
      <c r="F2" s="28"/>
      <c r="G2" s="28"/>
      <c r="H2" s="28"/>
      <c r="I2" s="28"/>
      <c r="J2" s="28"/>
      <c r="K2" s="28"/>
      <c r="L2" s="28"/>
      <c r="R2" s="31"/>
      <c r="S2" s="31"/>
    </row>
    <row r="3" spans="1:19" ht="12.75" hidden="1" outlineLevel="2" thickBot="1" x14ac:dyDescent="0.25"/>
    <row r="4" spans="1:19" hidden="1" outlineLevel="2" x14ac:dyDescent="0.2">
      <c r="C4" s="67">
        <v>0</v>
      </c>
      <c r="D4" s="37">
        <v>1</v>
      </c>
      <c r="E4" s="37">
        <v>2</v>
      </c>
      <c r="F4" s="37">
        <v>3</v>
      </c>
      <c r="G4" s="37">
        <v>4</v>
      </c>
      <c r="H4" s="37">
        <v>5</v>
      </c>
      <c r="I4" s="37">
        <v>6</v>
      </c>
      <c r="J4" s="37">
        <v>7</v>
      </c>
      <c r="K4" s="37">
        <v>8</v>
      </c>
      <c r="L4" s="37">
        <v>9</v>
      </c>
      <c r="M4" s="37">
        <v>10</v>
      </c>
      <c r="N4" s="37">
        <v>11</v>
      </c>
      <c r="O4" s="37">
        <v>12</v>
      </c>
      <c r="P4" s="37">
        <v>13</v>
      </c>
      <c r="Q4" s="37">
        <v>14</v>
      </c>
      <c r="R4" s="37" t="s">
        <v>27</v>
      </c>
    </row>
    <row r="5" spans="1:19" ht="15" hidden="1" outlineLevel="2" x14ac:dyDescent="0.25">
      <c r="B5" s="57" t="s">
        <v>28</v>
      </c>
      <c r="C5" s="68" t="s">
        <v>7</v>
      </c>
      <c r="D5" s="62" t="s">
        <v>29</v>
      </c>
      <c r="E5" s="24" t="s">
        <v>30</v>
      </c>
      <c r="F5" s="24" t="s">
        <v>31</v>
      </c>
      <c r="G5" s="24" t="s">
        <v>32</v>
      </c>
      <c r="H5" s="24" t="s">
        <v>33</v>
      </c>
      <c r="I5" s="24" t="s">
        <v>34</v>
      </c>
      <c r="J5" s="24" t="s">
        <v>35</v>
      </c>
      <c r="K5" s="24" t="s">
        <v>36</v>
      </c>
      <c r="L5" s="24" t="s">
        <v>37</v>
      </c>
      <c r="M5" s="24" t="s">
        <v>38</v>
      </c>
      <c r="N5" s="24" t="s">
        <v>39</v>
      </c>
      <c r="O5" s="24" t="s">
        <v>40</v>
      </c>
      <c r="P5" s="24" t="s">
        <v>41</v>
      </c>
      <c r="Q5" s="24" t="s">
        <v>42</v>
      </c>
      <c r="R5" s="24" t="s">
        <v>43</v>
      </c>
      <c r="S5" s="9"/>
    </row>
    <row r="6" spans="1:19" s="43" customFormat="1" hidden="1" outlineLevel="2" x14ac:dyDescent="0.2">
      <c r="B6" s="58" t="s">
        <v>44</v>
      </c>
      <c r="C6" s="69" t="s">
        <v>45</v>
      </c>
      <c r="D6" s="63">
        <f t="shared" ref="D6:R6" si="0">$D$39</f>
        <v>0</v>
      </c>
      <c r="E6" s="45">
        <f t="shared" si="0"/>
        <v>0</v>
      </c>
      <c r="F6" s="45">
        <f t="shared" si="0"/>
        <v>0</v>
      </c>
      <c r="G6" s="45">
        <f t="shared" si="0"/>
        <v>0</v>
      </c>
      <c r="H6" s="45">
        <f t="shared" si="0"/>
        <v>0</v>
      </c>
      <c r="I6" s="45">
        <f t="shared" si="0"/>
        <v>0</v>
      </c>
      <c r="J6" s="45">
        <f t="shared" si="0"/>
        <v>0</v>
      </c>
      <c r="K6" s="45">
        <f t="shared" si="0"/>
        <v>0</v>
      </c>
      <c r="L6" s="45">
        <f t="shared" si="0"/>
        <v>0</v>
      </c>
      <c r="M6" s="45">
        <f t="shared" si="0"/>
        <v>0</v>
      </c>
      <c r="N6" s="45">
        <f t="shared" si="0"/>
        <v>0</v>
      </c>
      <c r="O6" s="45">
        <f t="shared" si="0"/>
        <v>0</v>
      </c>
      <c r="P6" s="45">
        <f t="shared" si="0"/>
        <v>0</v>
      </c>
      <c r="Q6" s="45">
        <f t="shared" si="0"/>
        <v>0</v>
      </c>
      <c r="R6" s="45">
        <f t="shared" si="0"/>
        <v>0</v>
      </c>
    </row>
    <row r="7" spans="1:19" s="43" customFormat="1" hidden="1" outlineLevel="2" x14ac:dyDescent="0.2">
      <c r="B7" s="59" t="s">
        <v>46</v>
      </c>
      <c r="C7" s="70" t="s">
        <v>255</v>
      </c>
      <c r="D7" s="64">
        <f ca="1">OFFSET($C$48,C$4,0)*$D$38</f>
        <v>320</v>
      </c>
      <c r="E7" s="64">
        <f t="shared" ref="E7:P7" ca="1" si="1">OFFSET($C$48,D$4,0)*$D$38</f>
        <v>320</v>
      </c>
      <c r="F7" s="64">
        <f t="shared" ca="1" si="1"/>
        <v>320</v>
      </c>
      <c r="G7" s="64">
        <f t="shared" ca="1" si="1"/>
        <v>320</v>
      </c>
      <c r="H7" s="64">
        <f t="shared" ca="1" si="1"/>
        <v>320</v>
      </c>
      <c r="I7" s="64">
        <f t="shared" ca="1" si="1"/>
        <v>320</v>
      </c>
      <c r="J7" s="64">
        <f ca="1">OFFSET($C$48,I$4,0)*$D$38</f>
        <v>320</v>
      </c>
      <c r="K7" s="64">
        <f t="shared" ca="1" si="1"/>
        <v>320</v>
      </c>
      <c r="L7" s="64">
        <f t="shared" ca="1" si="1"/>
        <v>320</v>
      </c>
      <c r="M7" s="64">
        <f t="shared" ca="1" si="1"/>
        <v>320</v>
      </c>
      <c r="N7" s="64">
        <f ca="1">OFFSET($C$48,M$4,0)*$D$38</f>
        <v>320</v>
      </c>
      <c r="O7" s="64">
        <f t="shared" ca="1" si="1"/>
        <v>320</v>
      </c>
      <c r="P7" s="64">
        <f t="shared" ca="1" si="1"/>
        <v>320</v>
      </c>
      <c r="Q7" s="64">
        <f ca="1">OFFSET($C$48,P$4,0)*$D$38</f>
        <v>320</v>
      </c>
      <c r="R7" s="64">
        <f ca="1">OFFSET($C$48,Q$4,0)*$D$38</f>
        <v>320</v>
      </c>
    </row>
    <row r="8" spans="1:19" s="43" customFormat="1" hidden="1" outlineLevel="2" x14ac:dyDescent="0.2">
      <c r="B8" s="59" t="s">
        <v>48</v>
      </c>
      <c r="C8" s="70" t="s">
        <v>216</v>
      </c>
      <c r="D8" s="235">
        <f>$D$66</f>
        <v>250</v>
      </c>
      <c r="E8" s="235">
        <f t="shared" ref="E8:Q8" si="2">$D$66</f>
        <v>250</v>
      </c>
      <c r="F8" s="235">
        <f t="shared" si="2"/>
        <v>250</v>
      </c>
      <c r="G8" s="235">
        <f t="shared" si="2"/>
        <v>250</v>
      </c>
      <c r="H8" s="235">
        <f t="shared" si="2"/>
        <v>250</v>
      </c>
      <c r="I8" s="235">
        <f t="shared" si="2"/>
        <v>250</v>
      </c>
      <c r="J8" s="235">
        <f t="shared" si="2"/>
        <v>250</v>
      </c>
      <c r="K8" s="235">
        <f t="shared" si="2"/>
        <v>250</v>
      </c>
      <c r="L8" s="235">
        <f t="shared" si="2"/>
        <v>250</v>
      </c>
      <c r="M8" s="235">
        <f t="shared" si="2"/>
        <v>250</v>
      </c>
      <c r="N8" s="235">
        <f t="shared" si="2"/>
        <v>250</v>
      </c>
      <c r="O8" s="235">
        <f t="shared" si="2"/>
        <v>250</v>
      </c>
      <c r="P8" s="235">
        <f t="shared" si="2"/>
        <v>250</v>
      </c>
      <c r="Q8" s="235">
        <f t="shared" si="2"/>
        <v>250</v>
      </c>
      <c r="R8" s="235">
        <f>$D$66</f>
        <v>250</v>
      </c>
    </row>
    <row r="9" spans="1:19" s="43" customFormat="1" hidden="1" outlineLevel="2" x14ac:dyDescent="0.2">
      <c r="B9" s="59"/>
      <c r="C9" s="70"/>
      <c r="D9" s="64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9" s="43" customFormat="1" hidden="1" outlineLevel="2" x14ac:dyDescent="0.2">
      <c r="B10" s="59" t="s">
        <v>50</v>
      </c>
      <c r="C10" s="70" t="s">
        <v>19</v>
      </c>
      <c r="D10" s="64">
        <f ca="1">D$7*(D$8)</f>
        <v>80000</v>
      </c>
      <c r="E10" s="64">
        <f t="shared" ref="E10:Q10" ca="1" si="3">E$7*(E$8)</f>
        <v>80000</v>
      </c>
      <c r="F10" s="64">
        <f t="shared" ca="1" si="3"/>
        <v>80000</v>
      </c>
      <c r="G10" s="64">
        <f t="shared" ca="1" si="3"/>
        <v>80000</v>
      </c>
      <c r="H10" s="64">
        <f ca="1">H$7*(H$8)</f>
        <v>80000</v>
      </c>
      <c r="I10" s="64">
        <f t="shared" ca="1" si="3"/>
        <v>80000</v>
      </c>
      <c r="J10" s="64">
        <f t="shared" ca="1" si="3"/>
        <v>80000</v>
      </c>
      <c r="K10" s="64">
        <f t="shared" ca="1" si="3"/>
        <v>80000</v>
      </c>
      <c r="L10" s="64">
        <f t="shared" ca="1" si="3"/>
        <v>80000</v>
      </c>
      <c r="M10" s="64">
        <f t="shared" ca="1" si="3"/>
        <v>80000</v>
      </c>
      <c r="N10" s="64">
        <f t="shared" ca="1" si="3"/>
        <v>80000</v>
      </c>
      <c r="O10" s="64">
        <f ca="1">O$7*(O$8)</f>
        <v>80000</v>
      </c>
      <c r="P10" s="64">
        <f ca="1">P$7*(P$8)</f>
        <v>80000</v>
      </c>
      <c r="Q10" s="64">
        <f t="shared" ca="1" si="3"/>
        <v>80000</v>
      </c>
      <c r="R10" s="64">
        <f ca="1">R$7*(R$8)</f>
        <v>80000</v>
      </c>
    </row>
    <row r="11" spans="1:19" s="43" customFormat="1" hidden="1" outlineLevel="2" x14ac:dyDescent="0.2">
      <c r="B11" s="59"/>
      <c r="C11" s="70"/>
      <c r="D11" s="64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9" s="43" customFormat="1" hidden="1" outlineLevel="2" x14ac:dyDescent="0.2">
      <c r="B12" s="59" t="s">
        <v>51</v>
      </c>
      <c r="C12" s="70" t="s">
        <v>19</v>
      </c>
      <c r="D12" s="64">
        <f t="shared" ref="D12:R12" ca="1" si="4">((D$7)*$D$69)*$D$70</f>
        <v>0</v>
      </c>
      <c r="E12" s="64">
        <f t="shared" ca="1" si="4"/>
        <v>0</v>
      </c>
      <c r="F12" s="64">
        <f t="shared" ca="1" si="4"/>
        <v>0</v>
      </c>
      <c r="G12" s="64">
        <f t="shared" ca="1" si="4"/>
        <v>0</v>
      </c>
      <c r="H12" s="64">
        <f t="shared" ca="1" si="4"/>
        <v>0</v>
      </c>
      <c r="I12" s="64">
        <f t="shared" ca="1" si="4"/>
        <v>0</v>
      </c>
      <c r="J12" s="64">
        <f t="shared" ca="1" si="4"/>
        <v>0</v>
      </c>
      <c r="K12" s="64">
        <f t="shared" ca="1" si="4"/>
        <v>0</v>
      </c>
      <c r="L12" s="64">
        <f t="shared" ca="1" si="4"/>
        <v>0</v>
      </c>
      <c r="M12" s="64">
        <f t="shared" ca="1" si="4"/>
        <v>0</v>
      </c>
      <c r="N12" s="64">
        <f t="shared" ca="1" si="4"/>
        <v>0</v>
      </c>
      <c r="O12" s="64">
        <f t="shared" ca="1" si="4"/>
        <v>0</v>
      </c>
      <c r="P12" s="64">
        <f t="shared" ca="1" si="4"/>
        <v>0</v>
      </c>
      <c r="Q12" s="64">
        <f t="shared" ca="1" si="4"/>
        <v>0</v>
      </c>
      <c r="R12" s="64">
        <f t="shared" ca="1" si="4"/>
        <v>0</v>
      </c>
    </row>
    <row r="13" spans="1:19" s="43" customFormat="1" hidden="1" outlineLevel="2" x14ac:dyDescent="0.2">
      <c r="B13" s="59"/>
      <c r="C13" s="70"/>
      <c r="D13" s="64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9" s="43" customFormat="1" hidden="1" outlineLevel="2" x14ac:dyDescent="0.2">
      <c r="B14" s="59" t="s">
        <v>52</v>
      </c>
      <c r="C14" s="70" t="s">
        <v>53</v>
      </c>
      <c r="D14" s="64">
        <f t="shared" ref="D14:L14" si="5">D$101</f>
        <v>523</v>
      </c>
      <c r="E14" s="64">
        <f t="shared" si="5"/>
        <v>523</v>
      </c>
      <c r="F14" s="64">
        <f t="shared" si="5"/>
        <v>523</v>
      </c>
      <c r="G14" s="64">
        <f t="shared" si="5"/>
        <v>523</v>
      </c>
      <c r="H14" s="64">
        <f t="shared" si="5"/>
        <v>523</v>
      </c>
      <c r="I14" s="64">
        <f t="shared" si="5"/>
        <v>523</v>
      </c>
      <c r="J14" s="64">
        <f t="shared" si="5"/>
        <v>523</v>
      </c>
      <c r="K14" s="64">
        <f t="shared" si="5"/>
        <v>523</v>
      </c>
      <c r="L14" s="64">
        <f t="shared" si="5"/>
        <v>523</v>
      </c>
      <c r="M14" s="64">
        <f t="shared" ref="M14" si="6">M$101</f>
        <v>523</v>
      </c>
      <c r="N14" s="64">
        <f>N$101</f>
        <v>523</v>
      </c>
      <c r="O14" s="64">
        <f>O$101</f>
        <v>523</v>
      </c>
      <c r="P14" s="64">
        <f>O$14</f>
        <v>523</v>
      </c>
      <c r="Q14" s="64">
        <f>P$14</f>
        <v>523</v>
      </c>
      <c r="R14" s="64">
        <f>Q$14</f>
        <v>523</v>
      </c>
    </row>
    <row r="15" spans="1:19" s="43" customFormat="1" hidden="1" outlineLevel="2" x14ac:dyDescent="0.2">
      <c r="B15" s="86" t="s">
        <v>54</v>
      </c>
      <c r="C15" s="87" t="s">
        <v>53</v>
      </c>
      <c r="D15" s="64">
        <f t="shared" ref="D15:O15" si="7">(D$111)</f>
        <v>105</v>
      </c>
      <c r="E15" s="64">
        <f t="shared" si="7"/>
        <v>105</v>
      </c>
      <c r="F15" s="64">
        <f t="shared" si="7"/>
        <v>105</v>
      </c>
      <c r="G15" s="64">
        <f t="shared" si="7"/>
        <v>105</v>
      </c>
      <c r="H15" s="64">
        <f t="shared" si="7"/>
        <v>105</v>
      </c>
      <c r="I15" s="64">
        <f t="shared" si="7"/>
        <v>105</v>
      </c>
      <c r="J15" s="64">
        <f t="shared" si="7"/>
        <v>105</v>
      </c>
      <c r="K15" s="64">
        <f t="shared" si="7"/>
        <v>105</v>
      </c>
      <c r="L15" s="64">
        <f t="shared" si="7"/>
        <v>105</v>
      </c>
      <c r="M15" s="64">
        <f t="shared" si="7"/>
        <v>105</v>
      </c>
      <c r="N15" s="64">
        <f t="shared" si="7"/>
        <v>105</v>
      </c>
      <c r="O15" s="64">
        <f t="shared" si="7"/>
        <v>105</v>
      </c>
      <c r="P15" s="64">
        <f>O$15</f>
        <v>105</v>
      </c>
      <c r="Q15" s="64">
        <f t="shared" ref="Q15" si="8">P$15</f>
        <v>105</v>
      </c>
      <c r="R15" s="64">
        <f>Q$15</f>
        <v>105</v>
      </c>
    </row>
    <row r="16" spans="1:19" s="43" customFormat="1" hidden="1" outlineLevel="2" x14ac:dyDescent="0.2">
      <c r="B16" s="50"/>
      <c r="C16" s="72"/>
      <c r="D16" s="48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4"/>
    </row>
    <row r="17" spans="1:19" s="43" customFormat="1" hidden="1" outlineLevel="2" x14ac:dyDescent="0.2">
      <c r="B17" s="51"/>
      <c r="C17" s="73"/>
      <c r="D17" s="47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5"/>
    </row>
    <row r="18" spans="1:19" s="43" customFormat="1" hidden="1" outlineLevel="2" x14ac:dyDescent="0.2">
      <c r="B18" s="61" t="s">
        <v>55</v>
      </c>
      <c r="C18" s="74" t="s">
        <v>19</v>
      </c>
      <c r="D18" s="66">
        <f>D$14*$D$38</f>
        <v>20920</v>
      </c>
      <c r="E18" s="66">
        <f t="shared" ref="E18:J18" si="9">E$14*$D$38</f>
        <v>20920</v>
      </c>
      <c r="F18" s="66">
        <f t="shared" si="9"/>
        <v>20920</v>
      </c>
      <c r="G18" s="66">
        <f>G$14*$D$38</f>
        <v>20920</v>
      </c>
      <c r="H18" s="66">
        <f>H$14*$D$38</f>
        <v>20920</v>
      </c>
      <c r="I18" s="66">
        <f>I$14*$D$38</f>
        <v>20920</v>
      </c>
      <c r="J18" s="66">
        <f t="shared" si="9"/>
        <v>20920</v>
      </c>
      <c r="K18" s="66">
        <f t="shared" ref="K18:R18" si="10">K$14*$D$38</f>
        <v>20920</v>
      </c>
      <c r="L18" s="66">
        <f t="shared" si="10"/>
        <v>20920</v>
      </c>
      <c r="M18" s="66">
        <f t="shared" si="10"/>
        <v>20920</v>
      </c>
      <c r="N18" s="66">
        <f t="shared" si="10"/>
        <v>20920</v>
      </c>
      <c r="O18" s="66">
        <f t="shared" si="10"/>
        <v>20920</v>
      </c>
      <c r="P18" s="66">
        <f t="shared" si="10"/>
        <v>20920</v>
      </c>
      <c r="Q18" s="66">
        <f t="shared" si="10"/>
        <v>20920</v>
      </c>
      <c r="R18" s="66">
        <f t="shared" si="10"/>
        <v>20920</v>
      </c>
    </row>
    <row r="19" spans="1:19" s="43" customFormat="1" hidden="1" outlineLevel="2" x14ac:dyDescent="0.2">
      <c r="B19" s="59" t="s">
        <v>56</v>
      </c>
      <c r="C19" s="70" t="s">
        <v>19</v>
      </c>
      <c r="D19" s="64">
        <f>D$15*$D$38</f>
        <v>4200</v>
      </c>
      <c r="E19" s="64">
        <f t="shared" ref="E19:P19" si="11">E$15*$D$38</f>
        <v>4200</v>
      </c>
      <c r="F19" s="64">
        <f t="shared" si="11"/>
        <v>4200</v>
      </c>
      <c r="G19" s="64">
        <f>G$15*$D$38</f>
        <v>4200</v>
      </c>
      <c r="H19" s="64">
        <f>H$15*$D$38</f>
        <v>4200</v>
      </c>
      <c r="I19" s="64">
        <f t="shared" si="11"/>
        <v>4200</v>
      </c>
      <c r="J19" s="64">
        <f>J$15*$D$38</f>
        <v>4200</v>
      </c>
      <c r="K19" s="64">
        <f>K$15*$D$38</f>
        <v>4200</v>
      </c>
      <c r="L19" s="64">
        <f>L$15*$D$38</f>
        <v>4200</v>
      </c>
      <c r="M19" s="64">
        <f>M$15*$D$38</f>
        <v>4200</v>
      </c>
      <c r="N19" s="64">
        <f t="shared" si="11"/>
        <v>4200</v>
      </c>
      <c r="O19" s="64">
        <f>O$15*$D$38</f>
        <v>4200</v>
      </c>
      <c r="P19" s="64">
        <f t="shared" si="11"/>
        <v>4200</v>
      </c>
      <c r="Q19" s="64">
        <f>Q$15*$D$38</f>
        <v>4200</v>
      </c>
      <c r="R19" s="64">
        <f>R$15*$D$38</f>
        <v>4200</v>
      </c>
    </row>
    <row r="20" spans="1:19" s="43" customFormat="1" hidden="1" outlineLevel="2" x14ac:dyDescent="0.2">
      <c r="B20" s="59"/>
      <c r="C20" s="70"/>
      <c r="D20" s="6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</row>
    <row r="21" spans="1:19" s="43" customFormat="1" hidden="1" outlineLevel="2" x14ac:dyDescent="0.2">
      <c r="B21" s="59" t="s">
        <v>57</v>
      </c>
      <c r="C21" s="70" t="s">
        <v>19</v>
      </c>
      <c r="D21" s="64">
        <f t="shared" ref="D21:O21" si="12">$D$38*D$115</f>
        <v>24000</v>
      </c>
      <c r="E21" s="64">
        <f t="shared" si="12"/>
        <v>24000</v>
      </c>
      <c r="F21" s="64">
        <f t="shared" si="12"/>
        <v>24000</v>
      </c>
      <c r="G21" s="64">
        <f t="shared" si="12"/>
        <v>24000</v>
      </c>
      <c r="H21" s="64">
        <f t="shared" si="12"/>
        <v>24000</v>
      </c>
      <c r="I21" s="64">
        <f t="shared" si="12"/>
        <v>24000</v>
      </c>
      <c r="J21" s="64">
        <f t="shared" si="12"/>
        <v>24000</v>
      </c>
      <c r="K21" s="64">
        <f t="shared" si="12"/>
        <v>24000</v>
      </c>
      <c r="L21" s="64">
        <f t="shared" si="12"/>
        <v>24000</v>
      </c>
      <c r="M21" s="64">
        <f t="shared" si="12"/>
        <v>24000</v>
      </c>
      <c r="N21" s="64">
        <f t="shared" si="12"/>
        <v>24000</v>
      </c>
      <c r="O21" s="64">
        <f t="shared" si="12"/>
        <v>24000</v>
      </c>
      <c r="P21" s="64">
        <f>O$21</f>
        <v>24000</v>
      </c>
      <c r="Q21" s="64">
        <f>P$21</f>
        <v>24000</v>
      </c>
      <c r="R21" s="64">
        <f>Q$21</f>
        <v>24000</v>
      </c>
    </row>
    <row r="22" spans="1:19" s="43" customFormat="1" hidden="1" outlineLevel="2" x14ac:dyDescent="0.2">
      <c r="B22" s="59"/>
      <c r="C22" s="70"/>
      <c r="D22" s="6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19" s="43" customFormat="1" hidden="1" outlineLevel="2" x14ac:dyDescent="0.2">
      <c r="B23" s="59" t="s">
        <v>58</v>
      </c>
      <c r="C23" s="70" t="s">
        <v>19</v>
      </c>
      <c r="D23" s="64">
        <f ca="1">D$10-D$12</f>
        <v>80000</v>
      </c>
      <c r="E23" s="44">
        <f t="shared" ref="E23:N23" ca="1" si="13">E$10-E$12</f>
        <v>80000</v>
      </c>
      <c r="F23" s="44">
        <f ca="1">F$10-F$12</f>
        <v>80000</v>
      </c>
      <c r="G23" s="44">
        <f ca="1">G$10-G$12</f>
        <v>80000</v>
      </c>
      <c r="H23" s="44">
        <f ca="1">H$10-H$12</f>
        <v>80000</v>
      </c>
      <c r="I23" s="44">
        <f t="shared" ca="1" si="13"/>
        <v>80000</v>
      </c>
      <c r="J23" s="44">
        <f ca="1">J$10-J$12</f>
        <v>80000</v>
      </c>
      <c r="K23" s="44">
        <f ca="1">K$10-K$12</f>
        <v>80000</v>
      </c>
      <c r="L23" s="44">
        <f ca="1">L$10-L$12</f>
        <v>80000</v>
      </c>
      <c r="M23" s="44">
        <f ca="1">M$10-M$12</f>
        <v>80000</v>
      </c>
      <c r="N23" s="44">
        <f t="shared" ca="1" si="13"/>
        <v>80000</v>
      </c>
      <c r="O23" s="44">
        <f ca="1">O$10-O$12</f>
        <v>80000</v>
      </c>
      <c r="P23" s="44">
        <f ca="1">P$10-P$12</f>
        <v>80000</v>
      </c>
      <c r="Q23" s="44">
        <f ca="1">Q$10-Q$12</f>
        <v>80000</v>
      </c>
      <c r="R23" s="44">
        <f ca="1">R$10-R$12</f>
        <v>80000</v>
      </c>
    </row>
    <row r="24" spans="1:19" s="43" customFormat="1" hidden="1" outlineLevel="2" x14ac:dyDescent="0.2">
      <c r="B24" s="59"/>
      <c r="C24" s="70"/>
      <c r="D24" s="6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9" s="43" customFormat="1" hidden="1" outlineLevel="2" x14ac:dyDescent="0.2">
      <c r="B25" s="59" t="s">
        <v>59</v>
      </c>
      <c r="C25" s="70" t="s">
        <v>255</v>
      </c>
      <c r="D25" s="64">
        <f ca="1">D$7</f>
        <v>320</v>
      </c>
      <c r="E25" s="64">
        <f t="shared" ref="E25:P25" ca="1" si="14">E$7</f>
        <v>320</v>
      </c>
      <c r="F25" s="64">
        <f t="shared" ca="1" si="14"/>
        <v>320</v>
      </c>
      <c r="G25" s="64">
        <f t="shared" ca="1" si="14"/>
        <v>320</v>
      </c>
      <c r="H25" s="64">
        <f t="shared" ca="1" si="14"/>
        <v>320</v>
      </c>
      <c r="I25" s="64">
        <f t="shared" ca="1" si="14"/>
        <v>320</v>
      </c>
      <c r="J25" s="64">
        <f t="shared" ca="1" si="14"/>
        <v>320</v>
      </c>
      <c r="K25" s="64">
        <f t="shared" ca="1" si="14"/>
        <v>320</v>
      </c>
      <c r="L25" s="64">
        <f ca="1">L$7</f>
        <v>320</v>
      </c>
      <c r="M25" s="64">
        <f t="shared" ca="1" si="14"/>
        <v>320</v>
      </c>
      <c r="N25" s="64">
        <f t="shared" ca="1" si="14"/>
        <v>320</v>
      </c>
      <c r="O25" s="64">
        <f t="shared" ca="1" si="14"/>
        <v>320</v>
      </c>
      <c r="P25" s="64">
        <f t="shared" ca="1" si="14"/>
        <v>320</v>
      </c>
      <c r="Q25" s="64">
        <f ca="1">Q$7</f>
        <v>320</v>
      </c>
      <c r="R25" s="64">
        <f ca="1">R$7</f>
        <v>320</v>
      </c>
    </row>
    <row r="26" spans="1:19" s="43" customFormat="1" hidden="1" outlineLevel="2" x14ac:dyDescent="0.2">
      <c r="B26" s="60" t="s">
        <v>60</v>
      </c>
      <c r="C26" s="71" t="s">
        <v>61</v>
      </c>
      <c r="D26" s="65">
        <f>$D$38*INDEX($D$130:$D$144,MATCH(D$4,$B$130:$B$144,0))</f>
        <v>168.88888888888889</v>
      </c>
      <c r="E26" s="65">
        <f t="shared" ref="E26:Q26" si="15">$D$38*INDEX($D$130:$D$144,MATCH(E$4,$B$130:$B$144,0))</f>
        <v>168.88888888888889</v>
      </c>
      <c r="F26" s="65">
        <f>$D$38*INDEX($D$130:$D$144,MATCH(F$4,$B$130:$B$144,0))</f>
        <v>168.88888888888889</v>
      </c>
      <c r="G26" s="65">
        <f t="shared" si="15"/>
        <v>168.88888888888889</v>
      </c>
      <c r="H26" s="65">
        <f>$D$38*INDEX($D$130:$D$144,MATCH(H$4,$B$130:$B$144,0))</f>
        <v>168.88888888888889</v>
      </c>
      <c r="I26" s="65">
        <f t="shared" si="15"/>
        <v>168.88888888888889</v>
      </c>
      <c r="J26" s="65">
        <f>$D$38*INDEX($D$130:$D$144,MATCH(J$4,$B$130:$B$144,0))</f>
        <v>168.88888888888889</v>
      </c>
      <c r="K26" s="65">
        <f t="shared" si="15"/>
        <v>168.88888888888889</v>
      </c>
      <c r="L26" s="65">
        <f>$D$38*INDEX($D$130:$D$144,MATCH(L$4,$B$130:$B$144,0))</f>
        <v>168.88888888888889</v>
      </c>
      <c r="M26" s="65">
        <f t="shared" si="15"/>
        <v>168.88888888888889</v>
      </c>
      <c r="N26" s="65">
        <f>$D$38*INDEX($D$130:$D$144,MATCH(N$4,$B$130:$B$144,0))</f>
        <v>168.88888888888889</v>
      </c>
      <c r="O26" s="65">
        <f t="shared" si="15"/>
        <v>168.88888888888889</v>
      </c>
      <c r="P26" s="65">
        <f>$D$38*INDEX($D$130:$D$144,MATCH(P$4,$B$130:$B$144,0))</f>
        <v>168.88888888888889</v>
      </c>
      <c r="Q26" s="65">
        <f t="shared" si="15"/>
        <v>168.88888888888889</v>
      </c>
      <c r="R26" s="65">
        <f>$D$38*INDEX($D$130:$D$144,MATCH(R$4,$B$130:$B$144,0))</f>
        <v>168.88888888888889</v>
      </c>
    </row>
    <row r="27" spans="1:19" hidden="1" outlineLevel="2" x14ac:dyDescent="0.2">
      <c r="C27" s="75"/>
    </row>
    <row r="28" spans="1:19" ht="12.75" hidden="1" outlineLevel="2" thickBot="1" x14ac:dyDescent="0.25">
      <c r="C28" s="76"/>
    </row>
    <row r="29" spans="1:19" hidden="1" outlineLevel="2" x14ac:dyDescent="0.2"/>
    <row r="30" spans="1:19" hidden="1" outlineLevel="2" x14ac:dyDescent="0.2"/>
    <row r="31" spans="1:19" s="30" customFormat="1" ht="18.75" hidden="1" outlineLevel="1" collapsed="1" x14ac:dyDescent="0.25">
      <c r="A31" s="28" t="s">
        <v>256</v>
      </c>
      <c r="B31" s="28"/>
      <c r="C31" s="29"/>
      <c r="D31" s="29"/>
      <c r="E31" s="28"/>
      <c r="F31" s="28"/>
      <c r="G31" s="28"/>
      <c r="H31" s="28"/>
      <c r="I31" s="28"/>
      <c r="J31" s="28"/>
      <c r="K31" s="28"/>
      <c r="L31" s="28"/>
      <c r="R31" s="31"/>
      <c r="S31" s="31"/>
    </row>
    <row r="32" spans="1:19" hidden="1" outlineLevel="1" x14ac:dyDescent="0.2"/>
    <row r="33" spans="1:10" hidden="1" outlineLevel="1" x14ac:dyDescent="0.2"/>
    <row r="34" spans="1:10" ht="15" hidden="1" outlineLevel="1" x14ac:dyDescent="0.25">
      <c r="B34" s="23" t="s">
        <v>63</v>
      </c>
      <c r="C34" s="24" t="s">
        <v>64</v>
      </c>
      <c r="D34" s="244">
        <v>7</v>
      </c>
    </row>
    <row r="35" spans="1:10" hidden="1" outlineLevel="1" x14ac:dyDescent="0.2"/>
    <row r="36" spans="1:10" hidden="1" outlineLevel="1" x14ac:dyDescent="0.2"/>
    <row r="37" spans="1:10" ht="15" hidden="1" outlineLevel="1" x14ac:dyDescent="0.25">
      <c r="B37" s="23" t="s">
        <v>65</v>
      </c>
      <c r="C37" s="24" t="s">
        <v>7</v>
      </c>
      <c r="D37" s="24" t="s">
        <v>66</v>
      </c>
      <c r="E37" s="24" t="s">
        <v>67</v>
      </c>
      <c r="F37" s="492" t="s">
        <v>68</v>
      </c>
      <c r="G37" s="493"/>
      <c r="H37" s="493"/>
      <c r="I37" s="493"/>
      <c r="J37" s="494"/>
    </row>
    <row r="38" spans="1:10" hidden="1" outlineLevel="1" x14ac:dyDescent="0.2">
      <c r="B38" s="19" t="s">
        <v>10</v>
      </c>
      <c r="C38" s="10" t="s">
        <v>69</v>
      </c>
      <c r="D38" s="15">
        <v>40</v>
      </c>
      <c r="E38" s="165"/>
      <c r="F38" s="504"/>
      <c r="G38" s="505"/>
      <c r="H38" s="505"/>
      <c r="I38" s="505"/>
      <c r="J38" s="506"/>
    </row>
    <row r="39" spans="1:10" hidden="1" outlineLevel="1" x14ac:dyDescent="0.2">
      <c r="B39" s="21" t="s">
        <v>70</v>
      </c>
      <c r="C39" s="11" t="s">
        <v>257</v>
      </c>
      <c r="D39" s="120">
        <v>0</v>
      </c>
      <c r="E39" s="166"/>
      <c r="F39" s="501"/>
      <c r="G39" s="502"/>
      <c r="H39" s="502"/>
      <c r="I39" s="502"/>
      <c r="J39" s="503"/>
    </row>
    <row r="40" spans="1:10" hidden="1" outlineLevel="1" x14ac:dyDescent="0.2"/>
    <row r="41" spans="1:10" hidden="1" outlineLevel="1" x14ac:dyDescent="0.2"/>
    <row r="42" spans="1:10" ht="15" hidden="1" outlineLevel="1" x14ac:dyDescent="0.25">
      <c r="B42" s="23" t="s">
        <v>73</v>
      </c>
      <c r="C42" s="24" t="s">
        <v>7</v>
      </c>
      <c r="D42" s="24" t="s">
        <v>66</v>
      </c>
      <c r="E42" s="24" t="s">
        <v>67</v>
      </c>
      <c r="F42" s="492" t="s">
        <v>68</v>
      </c>
      <c r="G42" s="493"/>
      <c r="H42" s="493"/>
      <c r="I42" s="493"/>
      <c r="J42" s="494"/>
    </row>
    <row r="43" spans="1:10" hidden="1" outlineLevel="1" x14ac:dyDescent="0.2">
      <c r="B43" s="20" t="s">
        <v>74</v>
      </c>
      <c r="C43" s="12" t="s">
        <v>75</v>
      </c>
      <c r="D43" s="17">
        <v>1</v>
      </c>
      <c r="E43" s="165" t="s">
        <v>71</v>
      </c>
      <c r="F43" s="504" t="s">
        <v>72</v>
      </c>
      <c r="G43" s="505"/>
      <c r="H43" s="505"/>
      <c r="I43" s="505"/>
      <c r="J43" s="506"/>
    </row>
    <row r="44" spans="1:10" hidden="1" outlineLevel="1" x14ac:dyDescent="0.2">
      <c r="B44" s="20" t="s">
        <v>77</v>
      </c>
      <c r="C44" s="12" t="s">
        <v>75</v>
      </c>
      <c r="D44" s="17">
        <v>1</v>
      </c>
      <c r="E44" s="167" t="s">
        <v>71</v>
      </c>
      <c r="F44" s="498" t="s">
        <v>78</v>
      </c>
      <c r="G44" s="499"/>
      <c r="H44" s="499"/>
      <c r="I44" s="499"/>
      <c r="J44" s="500"/>
    </row>
    <row r="45" spans="1:10" hidden="1" outlineLevel="1" x14ac:dyDescent="0.2">
      <c r="B45" s="21" t="s">
        <v>79</v>
      </c>
      <c r="C45" s="11" t="s">
        <v>80</v>
      </c>
      <c r="D45" s="78">
        <v>8</v>
      </c>
      <c r="E45" s="166" t="s">
        <v>71</v>
      </c>
      <c r="F45" s="501" t="s">
        <v>78</v>
      </c>
      <c r="G45" s="502"/>
      <c r="H45" s="502"/>
      <c r="I45" s="502"/>
      <c r="J45" s="503"/>
    </row>
    <row r="46" spans="1:10" hidden="1" outlineLevel="1" x14ac:dyDescent="0.2"/>
    <row r="47" spans="1:10" ht="15" hidden="1" outlineLevel="1" x14ac:dyDescent="0.25">
      <c r="A47" s="115"/>
      <c r="B47" s="23" t="s">
        <v>84</v>
      </c>
      <c r="C47" s="122" t="s">
        <v>80</v>
      </c>
      <c r="D47" s="8"/>
    </row>
    <row r="48" spans="1:10" hidden="1" outlineLevel="1" x14ac:dyDescent="0.2">
      <c r="B48" s="19">
        <v>1</v>
      </c>
      <c r="C48" s="25">
        <f>IF($B48&gt;=$D$43,IF($B48&gt;=$D$44,$D$45,($D$45/($D$44-$D$43+1))+$C47),0)</f>
        <v>8</v>
      </c>
      <c r="D48" s="8"/>
    </row>
    <row r="49" spans="2:4" hidden="1" outlineLevel="1" x14ac:dyDescent="0.2">
      <c r="B49" s="20">
        <v>2</v>
      </c>
      <c r="C49" s="26">
        <f t="shared" ref="C49:C61" si="16">IF($B49&gt;=$D$43,IF($B49&gt;=$D$44,$D$45,($D$45/($D$44-$D$43+1))+$C48),0)</f>
        <v>8</v>
      </c>
      <c r="D49" s="8"/>
    </row>
    <row r="50" spans="2:4" hidden="1" outlineLevel="1" x14ac:dyDescent="0.2">
      <c r="B50" s="20">
        <v>3</v>
      </c>
      <c r="C50" s="26">
        <f>IF($B50&gt;=$D$43,IF($B50&gt;=$D$44,$D$45,($D$45/($D$44-$D$43+1))+$C49),0)</f>
        <v>8</v>
      </c>
      <c r="D50" s="8"/>
    </row>
    <row r="51" spans="2:4" hidden="1" outlineLevel="1" x14ac:dyDescent="0.2">
      <c r="B51" s="20">
        <v>4</v>
      </c>
      <c r="C51" s="26">
        <f t="shared" si="16"/>
        <v>8</v>
      </c>
      <c r="D51" s="8"/>
    </row>
    <row r="52" spans="2:4" hidden="1" outlineLevel="1" x14ac:dyDescent="0.2">
      <c r="B52" s="20">
        <v>5</v>
      </c>
      <c r="C52" s="26">
        <f>IF($B52&gt;=$D$43,IF($B52&gt;=$D$44,$D$45,($D$45/($D$44-$D$43+1))+$C51),0)</f>
        <v>8</v>
      </c>
      <c r="D52" s="8"/>
    </row>
    <row r="53" spans="2:4" hidden="1" outlineLevel="1" x14ac:dyDescent="0.2">
      <c r="B53" s="20">
        <v>6</v>
      </c>
      <c r="C53" s="26">
        <f>IF($B53&gt;=$D$43,IF($B53&gt;=$D$44,$D$45,($D$45/($D$44-$D$43+1))+$C52),0)</f>
        <v>8</v>
      </c>
      <c r="D53" s="8"/>
    </row>
    <row r="54" spans="2:4" hidden="1" outlineLevel="1" x14ac:dyDescent="0.2">
      <c r="B54" s="20">
        <v>7</v>
      </c>
      <c r="C54" s="26">
        <f>IF($B54&gt;=$D$43,IF($B54&gt;=$D$44,$D$45,($D$45/($D$44-$D$43+1))+$C53),0)</f>
        <v>8</v>
      </c>
      <c r="D54" s="8"/>
    </row>
    <row r="55" spans="2:4" hidden="1" outlineLevel="1" x14ac:dyDescent="0.2">
      <c r="B55" s="20">
        <v>8</v>
      </c>
      <c r="C55" s="26">
        <f t="shared" si="16"/>
        <v>8</v>
      </c>
      <c r="D55" s="8"/>
    </row>
    <row r="56" spans="2:4" hidden="1" outlineLevel="1" x14ac:dyDescent="0.2">
      <c r="B56" s="20">
        <v>9</v>
      </c>
      <c r="C56" s="26">
        <f>IF($B56&gt;=$D$43,IF($B56&gt;=$D$44,$D$45,($D$45/($D$44-$D$43+1))+$C55),0)</f>
        <v>8</v>
      </c>
      <c r="D56" s="8"/>
    </row>
    <row r="57" spans="2:4" hidden="1" outlineLevel="1" x14ac:dyDescent="0.2">
      <c r="B57" s="20">
        <v>10</v>
      </c>
      <c r="C57" s="26">
        <f t="shared" si="16"/>
        <v>8</v>
      </c>
      <c r="D57" s="8"/>
    </row>
    <row r="58" spans="2:4" hidden="1" outlineLevel="1" x14ac:dyDescent="0.2">
      <c r="B58" s="20">
        <v>11</v>
      </c>
      <c r="C58" s="26">
        <f>IF($B58&gt;=$D$43,IF($B58&gt;=$D$44,$D$45,($D$45/($D$44-$D$43+1))+$C57),0)</f>
        <v>8</v>
      </c>
      <c r="D58" s="8"/>
    </row>
    <row r="59" spans="2:4" hidden="1" outlineLevel="1" x14ac:dyDescent="0.2">
      <c r="B59" s="20">
        <v>12</v>
      </c>
      <c r="C59" s="26">
        <f t="shared" si="16"/>
        <v>8</v>
      </c>
      <c r="D59" s="8"/>
    </row>
    <row r="60" spans="2:4" hidden="1" outlineLevel="1" x14ac:dyDescent="0.2">
      <c r="B60" s="20">
        <v>13</v>
      </c>
      <c r="C60" s="26">
        <f>IF($B60&gt;=$D$43,IF($B60&gt;=$D$44,$D$45,($D$45/($D$44-$D$43+1))+$C59),0)</f>
        <v>8</v>
      </c>
      <c r="D60" s="8"/>
    </row>
    <row r="61" spans="2:4" hidden="1" outlineLevel="1" x14ac:dyDescent="0.2">
      <c r="B61" s="20">
        <v>14</v>
      </c>
      <c r="C61" s="26">
        <f t="shared" si="16"/>
        <v>8</v>
      </c>
      <c r="D61" s="8"/>
    </row>
    <row r="62" spans="2:4" hidden="1" outlineLevel="1" x14ac:dyDescent="0.2">
      <c r="B62" s="21" t="s">
        <v>27</v>
      </c>
      <c r="C62" s="27">
        <f>IF($B62&gt;=$D$43,IF($B62&gt;=$D$44,$D$45,($D$45/($D$44-$D$43+1))+$C61),0)</f>
        <v>8</v>
      </c>
      <c r="D62" s="8"/>
    </row>
    <row r="63" spans="2:4" hidden="1" outlineLevel="1" x14ac:dyDescent="0.2"/>
    <row r="64" spans="2:4" hidden="1" outlineLevel="1" x14ac:dyDescent="0.2"/>
    <row r="65" spans="2:10" ht="15" hidden="1" outlineLevel="1" x14ac:dyDescent="0.25">
      <c r="B65" s="23" t="s">
        <v>86</v>
      </c>
      <c r="C65" s="24" t="s">
        <v>7</v>
      </c>
      <c r="D65" s="24" t="s">
        <v>66</v>
      </c>
      <c r="E65" s="24" t="s">
        <v>67</v>
      </c>
      <c r="F65" s="492" t="s">
        <v>68</v>
      </c>
      <c r="G65" s="493"/>
      <c r="H65" s="493"/>
      <c r="I65" s="493"/>
      <c r="J65" s="494"/>
    </row>
    <row r="66" spans="2:10" hidden="1" outlineLevel="1" x14ac:dyDescent="0.2">
      <c r="B66" s="202" t="s">
        <v>14</v>
      </c>
      <c r="C66" s="136" t="str">
        <f>$C$67</f>
        <v>$ / t</v>
      </c>
      <c r="D66" s="104">
        <f>$D$67</f>
        <v>250</v>
      </c>
      <c r="E66" s="165"/>
      <c r="F66" s="504"/>
      <c r="G66" s="505"/>
      <c r="H66" s="505"/>
      <c r="I66" s="505"/>
      <c r="J66" s="506"/>
    </row>
    <row r="67" spans="2:10" hidden="1" outlineLevel="1" x14ac:dyDescent="0.2">
      <c r="B67" s="146" t="s">
        <v>14</v>
      </c>
      <c r="C67" s="147" t="s">
        <v>216</v>
      </c>
      <c r="D67" s="147">
        <v>250</v>
      </c>
      <c r="E67" s="167" t="s">
        <v>71</v>
      </c>
      <c r="F67" s="498" t="s">
        <v>72</v>
      </c>
      <c r="G67" s="499"/>
      <c r="H67" s="499"/>
      <c r="I67" s="499"/>
      <c r="J67" s="500"/>
    </row>
    <row r="68" spans="2:10" hidden="1" outlineLevel="1" x14ac:dyDescent="0.2">
      <c r="B68" s="126" t="s">
        <v>88</v>
      </c>
      <c r="C68" s="125" t="s">
        <v>89</v>
      </c>
      <c r="D68" s="125">
        <v>1000</v>
      </c>
      <c r="E68" s="167"/>
      <c r="F68" s="498"/>
      <c r="G68" s="499"/>
      <c r="H68" s="499"/>
      <c r="I68" s="499"/>
      <c r="J68" s="500"/>
    </row>
    <row r="69" spans="2:10" hidden="1" outlineLevel="1" x14ac:dyDescent="0.2">
      <c r="B69" s="126" t="s">
        <v>90</v>
      </c>
      <c r="C69" s="125" t="s">
        <v>91</v>
      </c>
      <c r="D69" s="125">
        <v>0</v>
      </c>
      <c r="E69" s="167"/>
      <c r="F69" s="498"/>
      <c r="G69" s="499"/>
      <c r="H69" s="499"/>
      <c r="I69" s="499"/>
      <c r="J69" s="500"/>
    </row>
    <row r="70" spans="2:10" hidden="1" outlineLevel="1" x14ac:dyDescent="0.2">
      <c r="B70" s="203" t="s">
        <v>93</v>
      </c>
      <c r="C70" s="128" t="s">
        <v>94</v>
      </c>
      <c r="D70" s="129">
        <v>0.12</v>
      </c>
      <c r="E70" s="166" t="s">
        <v>71</v>
      </c>
      <c r="F70" s="501" t="s">
        <v>78</v>
      </c>
      <c r="G70" s="502"/>
      <c r="H70" s="502"/>
      <c r="I70" s="502"/>
      <c r="J70" s="503"/>
    </row>
    <row r="71" spans="2:10" hidden="1" outlineLevel="1" x14ac:dyDescent="0.2"/>
    <row r="72" spans="2:10" hidden="1" outlineLevel="1" x14ac:dyDescent="0.2"/>
    <row r="73" spans="2:10" ht="15" hidden="1" outlineLevel="1" x14ac:dyDescent="0.25">
      <c r="B73" s="23" t="s">
        <v>95</v>
      </c>
      <c r="C73" s="24" t="s">
        <v>7</v>
      </c>
      <c r="D73" s="24" t="s">
        <v>66</v>
      </c>
      <c r="E73" s="24" t="s">
        <v>67</v>
      </c>
      <c r="F73" s="492" t="s">
        <v>68</v>
      </c>
      <c r="G73" s="493"/>
      <c r="H73" s="493"/>
      <c r="I73" s="493"/>
      <c r="J73" s="494"/>
    </row>
    <row r="74" spans="2:10" hidden="1" outlineLevel="1" x14ac:dyDescent="0.2">
      <c r="B74" s="19" t="s">
        <v>15</v>
      </c>
      <c r="C74" s="17" t="s">
        <v>257</v>
      </c>
      <c r="D74" s="17">
        <v>0</v>
      </c>
      <c r="E74" s="167" t="s">
        <v>71</v>
      </c>
      <c r="F74" s="495" t="s">
        <v>72</v>
      </c>
      <c r="G74" s="496"/>
      <c r="H74" s="496"/>
      <c r="I74" s="496"/>
      <c r="J74" s="497"/>
    </row>
    <row r="75" spans="2:10" hidden="1" outlineLevel="1" x14ac:dyDescent="0.2">
      <c r="B75" s="20" t="s">
        <v>96</v>
      </c>
      <c r="C75" s="17" t="s">
        <v>53</v>
      </c>
      <c r="D75" s="17">
        <v>0</v>
      </c>
      <c r="E75" s="167"/>
      <c r="F75" s="498"/>
      <c r="G75" s="499"/>
      <c r="H75" s="499"/>
      <c r="I75" s="499"/>
      <c r="J75" s="500"/>
    </row>
    <row r="76" spans="2:10" hidden="1" outlineLevel="1" x14ac:dyDescent="0.2">
      <c r="B76" s="20" t="s">
        <v>97</v>
      </c>
      <c r="C76" s="17" t="s">
        <v>53</v>
      </c>
      <c r="D76" s="17">
        <v>1620</v>
      </c>
      <c r="E76" s="167" t="s">
        <v>71</v>
      </c>
      <c r="F76" s="498" t="s">
        <v>78</v>
      </c>
      <c r="G76" s="499"/>
      <c r="H76" s="499"/>
      <c r="I76" s="499"/>
      <c r="J76" s="500"/>
    </row>
    <row r="77" spans="2:10" hidden="1" outlineLevel="1" x14ac:dyDescent="0.2">
      <c r="B77" s="20" t="s">
        <v>98</v>
      </c>
      <c r="C77" s="17" t="s">
        <v>23</v>
      </c>
      <c r="D77" s="231">
        <v>0</v>
      </c>
      <c r="E77" s="167" t="s">
        <v>71</v>
      </c>
      <c r="F77" s="498" t="s">
        <v>78</v>
      </c>
      <c r="G77" s="499"/>
      <c r="H77" s="499"/>
      <c r="I77" s="499"/>
      <c r="J77" s="500"/>
    </row>
    <row r="78" spans="2:10" hidden="1" outlineLevel="1" x14ac:dyDescent="0.2">
      <c r="B78" s="20" t="s">
        <v>99</v>
      </c>
      <c r="C78" s="17" t="s">
        <v>100</v>
      </c>
      <c r="D78" s="125">
        <v>1100</v>
      </c>
      <c r="E78" s="167" t="s">
        <v>71</v>
      </c>
      <c r="F78" s="498" t="s">
        <v>78</v>
      </c>
      <c r="G78" s="499"/>
      <c r="H78" s="499"/>
      <c r="I78" s="499"/>
      <c r="J78" s="500"/>
    </row>
    <row r="79" spans="2:10" hidden="1" outlineLevel="1" x14ac:dyDescent="0.2">
      <c r="B79" s="20" t="s">
        <v>101</v>
      </c>
      <c r="C79" s="17" t="s">
        <v>100</v>
      </c>
      <c r="D79" s="17">
        <v>0</v>
      </c>
      <c r="E79" s="167" t="s">
        <v>71</v>
      </c>
      <c r="F79" s="498" t="s">
        <v>78</v>
      </c>
      <c r="G79" s="499"/>
      <c r="H79" s="499"/>
      <c r="I79" s="499"/>
      <c r="J79" s="500"/>
    </row>
    <row r="80" spans="2:10" hidden="1" outlineLevel="1" x14ac:dyDescent="0.2">
      <c r="B80" s="20" t="s">
        <v>258</v>
      </c>
      <c r="C80" s="17" t="s">
        <v>19</v>
      </c>
      <c r="D80" s="17">
        <f>SUM(D$81:D$82)</f>
        <v>0</v>
      </c>
      <c r="E80" s="167"/>
      <c r="F80" s="486"/>
      <c r="G80" s="487"/>
      <c r="H80" s="487"/>
      <c r="I80" s="487"/>
      <c r="J80" s="488"/>
    </row>
    <row r="81" spans="2:55" hidden="1" outlineLevel="1" x14ac:dyDescent="0.2">
      <c r="B81" s="88" t="s">
        <v>259</v>
      </c>
      <c r="C81" s="85" t="s">
        <v>19</v>
      </c>
      <c r="D81" s="85">
        <v>0</v>
      </c>
      <c r="E81" s="167"/>
      <c r="F81" s="486"/>
      <c r="G81" s="487"/>
      <c r="H81" s="487"/>
      <c r="I81" s="487"/>
      <c r="J81" s="488"/>
    </row>
    <row r="82" spans="2:55" hidden="1" outlineLevel="1" x14ac:dyDescent="0.2">
      <c r="B82" s="90" t="s">
        <v>260</v>
      </c>
      <c r="C82" s="91" t="s">
        <v>19</v>
      </c>
      <c r="D82" s="91">
        <v>0</v>
      </c>
      <c r="E82" s="166"/>
      <c r="F82" s="489"/>
      <c r="G82" s="490"/>
      <c r="H82" s="490"/>
      <c r="I82" s="490"/>
      <c r="J82" s="491"/>
    </row>
    <row r="83" spans="2:55" hidden="1" outlineLevel="1" x14ac:dyDescent="0.2"/>
    <row r="84" spans="2:55" hidden="1" outlineLevel="1" x14ac:dyDescent="0.2"/>
    <row r="85" spans="2:55" s="1" customFormat="1" ht="24" hidden="1" outlineLevel="1" x14ac:dyDescent="0.25">
      <c r="B85" s="106" t="s">
        <v>107</v>
      </c>
      <c r="C85" s="107" t="s">
        <v>7</v>
      </c>
      <c r="D85" s="107" t="s">
        <v>66</v>
      </c>
      <c r="E85" s="107" t="s">
        <v>67</v>
      </c>
      <c r="F85" s="522" t="s">
        <v>68</v>
      </c>
      <c r="G85" s="523"/>
      <c r="H85" s="523"/>
      <c r="I85" s="523"/>
      <c r="J85" s="524"/>
      <c r="L85" s="79" t="s">
        <v>108</v>
      </c>
      <c r="M85" s="3" t="s">
        <v>109</v>
      </c>
      <c r="N85" s="79" t="s">
        <v>110</v>
      </c>
      <c r="O85" s="79" t="s">
        <v>111</v>
      </c>
      <c r="P85" s="79" t="s">
        <v>29</v>
      </c>
      <c r="Q85" s="79" t="s">
        <v>30</v>
      </c>
      <c r="R85" s="79" t="s">
        <v>31</v>
      </c>
      <c r="S85" s="79" t="s">
        <v>32</v>
      </c>
      <c r="T85" s="79" t="s">
        <v>33</v>
      </c>
      <c r="U85" s="79" t="s">
        <v>34</v>
      </c>
      <c r="V85" s="79" t="s">
        <v>35</v>
      </c>
      <c r="W85" s="79" t="s">
        <v>36</v>
      </c>
      <c r="X85" s="79" t="s">
        <v>37</v>
      </c>
      <c r="Y85" s="79" t="s">
        <v>38</v>
      </c>
      <c r="Z85" s="79" t="s">
        <v>39</v>
      </c>
      <c r="AA85" s="79" t="s">
        <v>40</v>
      </c>
      <c r="AB85" s="79" t="s">
        <v>41</v>
      </c>
      <c r="AC85" s="79" t="s">
        <v>42</v>
      </c>
      <c r="AD85" s="79" t="s">
        <v>112</v>
      </c>
      <c r="AE85" s="79" t="s">
        <v>113</v>
      </c>
      <c r="AF85" s="79" t="s">
        <v>114</v>
      </c>
      <c r="AG85" s="79" t="s">
        <v>115</v>
      </c>
      <c r="AH85" s="79" t="s">
        <v>116</v>
      </c>
      <c r="AI85" s="79" t="s">
        <v>117</v>
      </c>
      <c r="AJ85" s="79" t="s">
        <v>118</v>
      </c>
      <c r="AK85" s="79" t="s">
        <v>119</v>
      </c>
      <c r="AL85" s="79" t="s">
        <v>120</v>
      </c>
      <c r="AM85" s="79" t="s">
        <v>121</v>
      </c>
      <c r="AN85" s="79" t="s">
        <v>122</v>
      </c>
      <c r="AO85" s="79" t="s">
        <v>123</v>
      </c>
      <c r="AP85" s="79" t="s">
        <v>124</v>
      </c>
      <c r="AQ85" s="79" t="s">
        <v>125</v>
      </c>
      <c r="AR85" s="79" t="s">
        <v>126</v>
      </c>
      <c r="AS85" s="79" t="s">
        <v>127</v>
      </c>
      <c r="AT85" s="79" t="s">
        <v>128</v>
      </c>
      <c r="AU85" s="79" t="s">
        <v>129</v>
      </c>
      <c r="AV85" s="79" t="s">
        <v>130</v>
      </c>
      <c r="AW85" s="79" t="s">
        <v>131</v>
      </c>
      <c r="AX85" s="79" t="s">
        <v>132</v>
      </c>
      <c r="AY85" s="79" t="s">
        <v>133</v>
      </c>
      <c r="AZ85" s="79" t="s">
        <v>134</v>
      </c>
      <c r="BA85" s="79" t="s">
        <v>135</v>
      </c>
      <c r="BB85" s="79" t="s">
        <v>136</v>
      </c>
      <c r="BC85" s="79" t="s">
        <v>137</v>
      </c>
    </row>
    <row r="86" spans="2:55" hidden="1" outlineLevel="1" x14ac:dyDescent="0.2">
      <c r="B86" s="19" t="s">
        <v>192</v>
      </c>
      <c r="C86" s="15" t="s">
        <v>19</v>
      </c>
      <c r="D86" s="15">
        <v>3200</v>
      </c>
      <c r="E86" s="165" t="s">
        <v>71</v>
      </c>
      <c r="F86" s="495" t="s">
        <v>72</v>
      </c>
      <c r="G86" s="496"/>
      <c r="H86" s="496"/>
      <c r="I86" s="496"/>
      <c r="J86" s="497"/>
      <c r="K86" s="257"/>
      <c r="L86" s="99">
        <v>0</v>
      </c>
      <c r="M86" s="99">
        <v>20</v>
      </c>
      <c r="N86" s="99">
        <f t="shared" ref="N86:N96" si="17">COUNTIF($O86:$BC86,"=1")</f>
        <v>3</v>
      </c>
      <c r="O86" s="109">
        <f>IF(MOD(COLUMNS($O$85:O$85)-1,$M86)=0,1,0)</f>
        <v>1</v>
      </c>
      <c r="P86" s="109">
        <f>IF(MOD(COLUMNS($O$85:P$85)-1,$M86)=0,1,0)</f>
        <v>0</v>
      </c>
      <c r="Q86" s="109">
        <f>IF(MOD(COLUMNS($O$85:Q$85)-1,$M86)=0,1,0)</f>
        <v>0</v>
      </c>
      <c r="R86" s="109">
        <f>IF(MOD(COLUMNS($O$85:R$85)-1,$M86)=0,1,0)</f>
        <v>0</v>
      </c>
      <c r="S86" s="109">
        <f>IF(MOD(COLUMNS($O$85:S$85)-1,$M86)=0,1,0)</f>
        <v>0</v>
      </c>
      <c r="T86" s="109">
        <f>IF(MOD(COLUMNS($O$85:T$85)-1,$M86)=0,1,0)</f>
        <v>0</v>
      </c>
      <c r="U86" s="109">
        <f>IF(MOD(COLUMNS($O$85:U$85)-1,$M86)=0,1,0)</f>
        <v>0</v>
      </c>
      <c r="V86" s="109">
        <f>IF(MOD(COLUMNS($O$85:V$85)-1,$M86)=0,1,0)</f>
        <v>0</v>
      </c>
      <c r="W86" s="109">
        <f>IF(MOD(COLUMNS($O$85:W$85)-1,$M86)=0,1,0)</f>
        <v>0</v>
      </c>
      <c r="X86" s="109">
        <f>IF(MOD(COLUMNS($O$85:X$85)-1,$M86)=0,1,0)</f>
        <v>0</v>
      </c>
      <c r="Y86" s="109">
        <f>IF(MOD(COLUMNS($O$85:Y$85)-1,$M86)=0,1,0)</f>
        <v>0</v>
      </c>
      <c r="Z86" s="109">
        <f>IF(MOD(COLUMNS($O$85:Z$85)-1,$M86)=0,1,0)</f>
        <v>0</v>
      </c>
      <c r="AA86" s="109">
        <f>IF(MOD(COLUMNS($O$85:AA$85)-1,$M86)=0,1,0)</f>
        <v>0</v>
      </c>
      <c r="AB86" s="109">
        <f>IF(MOD(COLUMNS($O$85:AB$85)-1,$M86)=0,1,0)</f>
        <v>0</v>
      </c>
      <c r="AC86" s="109">
        <f>IF(MOD(COLUMNS($O$85:AC$85)-1,$M86)=0,1,0)</f>
        <v>0</v>
      </c>
      <c r="AD86" s="109">
        <f>IF(MOD(COLUMNS($O$85:AD$85)-1,$M86)=0,1,0)</f>
        <v>0</v>
      </c>
      <c r="AE86" s="109">
        <f>IF(MOD(COLUMNS($O$85:AE$85)-1,$M86)=0,1,0)</f>
        <v>0</v>
      </c>
      <c r="AF86" s="109">
        <f>IF(MOD(COLUMNS($O$85:AF$85)-1,$M86)=0,1,0)</f>
        <v>0</v>
      </c>
      <c r="AG86" s="109">
        <f>IF(MOD(COLUMNS($O$85:AG$85)-1,$M86)=0,1,0)</f>
        <v>0</v>
      </c>
      <c r="AH86" s="109">
        <f>IF(MOD(COLUMNS($O$85:AH$85)-1,$M86)=0,1,0)</f>
        <v>0</v>
      </c>
      <c r="AI86" s="109">
        <f>IF(MOD(COLUMNS($O$85:AI$85)-1,$M86)=0,1,0)</f>
        <v>1</v>
      </c>
      <c r="AJ86" s="109">
        <f>IF(MOD(COLUMNS($O$85:AJ$85)-1,$M86)=0,1,0)</f>
        <v>0</v>
      </c>
      <c r="AK86" s="109">
        <f>IF(MOD(COLUMNS($O$85:AK$85)-1,$M86)=0,1,0)</f>
        <v>0</v>
      </c>
      <c r="AL86" s="109">
        <f>IF(MOD(COLUMNS($O$85:AL$85)-1,$M86)=0,1,0)</f>
        <v>0</v>
      </c>
      <c r="AM86" s="109">
        <f>IF(MOD(COLUMNS($O$85:AM$85)-1,$M86)=0,1,0)</f>
        <v>0</v>
      </c>
      <c r="AN86" s="109">
        <f>IF(MOD(COLUMNS($O$85:AN$85)-1,$M86)=0,1,0)</f>
        <v>0</v>
      </c>
      <c r="AO86" s="109">
        <f>IF(MOD(COLUMNS($O$85:AO$85)-1,$M86)=0,1,0)</f>
        <v>0</v>
      </c>
      <c r="AP86" s="109">
        <f>IF(MOD(COLUMNS($O$85:AP$85)-1,$M86)=0,1,0)</f>
        <v>0</v>
      </c>
      <c r="AQ86" s="109">
        <f>IF(MOD(COLUMNS($O$85:AQ$85)-1,$M86)=0,1,0)</f>
        <v>0</v>
      </c>
      <c r="AR86" s="109">
        <f>IF(MOD(COLUMNS($O$85:AR$85)-1,$M86)=0,1,0)</f>
        <v>0</v>
      </c>
      <c r="AS86" s="109">
        <f>IF(MOD(COLUMNS($O$85:AS$85)-1,$M86)=0,1,0)</f>
        <v>0</v>
      </c>
      <c r="AT86" s="109">
        <f>IF(MOD(COLUMNS($O$85:AT$85)-1,$M86)=0,1,0)</f>
        <v>0</v>
      </c>
      <c r="AU86" s="109">
        <f>IF(MOD(COLUMNS($O$85:AU$85)-1,$M86)=0,1,0)</f>
        <v>0</v>
      </c>
      <c r="AV86" s="109">
        <f>IF(MOD(COLUMNS($O$85:AV$85)-1,$M86)=0,1,0)</f>
        <v>0</v>
      </c>
      <c r="AW86" s="109">
        <f>IF(MOD(COLUMNS($O$85:AW$85)-1,$M86)=0,1,0)</f>
        <v>0</v>
      </c>
      <c r="AX86" s="109">
        <f>IF(MOD(COLUMNS($O$85:AX$85)-1,$M86)=0,1,0)</f>
        <v>0</v>
      </c>
      <c r="AY86" s="109">
        <f>IF(MOD(COLUMNS($O$85:AY$85)-1,$M86)=0,1,0)</f>
        <v>0</v>
      </c>
      <c r="AZ86" s="109">
        <f>IF(MOD(COLUMNS($O$85:AZ$85)-1,$M86)=0,1,0)</f>
        <v>0</v>
      </c>
      <c r="BA86" s="109">
        <f>IF(MOD(COLUMNS($O$85:BA$85)-1,$M86)=0,1,0)</f>
        <v>0</v>
      </c>
      <c r="BB86" s="109">
        <f>IF(MOD(COLUMNS($O$85:BB$85)-1,$M86)=0,1,0)</f>
        <v>0</v>
      </c>
      <c r="BC86" s="109">
        <f>IF(MOD(COLUMNS($O$85:BC$85)-1,$M86)=0,1,0)</f>
        <v>1</v>
      </c>
    </row>
    <row r="87" spans="2:55" hidden="1" outlineLevel="1" x14ac:dyDescent="0.2">
      <c r="B87" s="20" t="s">
        <v>227</v>
      </c>
      <c r="C87" s="17" t="s">
        <v>19</v>
      </c>
      <c r="D87" s="17">
        <v>23600</v>
      </c>
      <c r="E87" s="167" t="s">
        <v>71</v>
      </c>
      <c r="F87" s="486" t="s">
        <v>78</v>
      </c>
      <c r="G87" s="487"/>
      <c r="H87" s="487"/>
      <c r="I87" s="487"/>
      <c r="J87" s="488"/>
      <c r="K87" s="257"/>
      <c r="L87" s="99">
        <v>0</v>
      </c>
      <c r="M87" s="99">
        <v>10</v>
      </c>
      <c r="N87" s="99">
        <f t="shared" si="17"/>
        <v>5</v>
      </c>
      <c r="O87" s="109">
        <f>IF(MOD(COLUMNS($O$85:O$85)-1,$M87)=0,1,0)</f>
        <v>1</v>
      </c>
      <c r="P87" s="109">
        <f>IF(MOD(COLUMNS($O$85:P$85)-1,$M87)=0,1,0)</f>
        <v>0</v>
      </c>
      <c r="Q87" s="109">
        <f>IF(MOD(COLUMNS($O$85:Q$85)-1,$M87)=0,1,0)</f>
        <v>0</v>
      </c>
      <c r="R87" s="109">
        <f>IF(MOD(COLUMNS($O$85:R$85)-1,$M87)=0,1,0)</f>
        <v>0</v>
      </c>
      <c r="S87" s="109">
        <f>IF(MOD(COLUMNS($O$85:S$85)-1,$M87)=0,1,0)</f>
        <v>0</v>
      </c>
      <c r="T87" s="109">
        <f>IF(MOD(COLUMNS($O$85:T$85)-1,$M87)=0,1,0)</f>
        <v>0</v>
      </c>
      <c r="U87" s="109">
        <f>IF(MOD(COLUMNS($O$85:U$85)-1,$M87)=0,1,0)</f>
        <v>0</v>
      </c>
      <c r="V87" s="109">
        <f>IF(MOD(COLUMNS($O$85:V$85)-1,$M87)=0,1,0)</f>
        <v>0</v>
      </c>
      <c r="W87" s="109">
        <f>IF(MOD(COLUMNS($O$85:W$85)-1,$M87)=0,1,0)</f>
        <v>0</v>
      </c>
      <c r="X87" s="109">
        <f>IF(MOD(COLUMNS($O$85:X$85)-1,$M87)=0,1,0)</f>
        <v>0</v>
      </c>
      <c r="Y87" s="109">
        <f>IF(MOD(COLUMNS($O$85:Y$85)-1,$M87)=0,1,0)</f>
        <v>1</v>
      </c>
      <c r="Z87" s="109">
        <f>IF(MOD(COLUMNS($O$85:Z$85)-1,$M87)=0,1,0)</f>
        <v>0</v>
      </c>
      <c r="AA87" s="109">
        <f>IF(MOD(COLUMNS($O$85:AA$85)-1,$M87)=0,1,0)</f>
        <v>0</v>
      </c>
      <c r="AB87" s="109">
        <f>IF(MOD(COLUMNS($O$85:AB$85)-1,$M87)=0,1,0)</f>
        <v>0</v>
      </c>
      <c r="AC87" s="109">
        <f>IF(MOD(COLUMNS($O$85:AC$85)-1,$M87)=0,1,0)</f>
        <v>0</v>
      </c>
      <c r="AD87" s="109">
        <f>IF(MOD(COLUMNS($O$85:AD$85)-1,$M87)=0,1,0)</f>
        <v>0</v>
      </c>
      <c r="AE87" s="109">
        <f>IF(MOD(COLUMNS($O$85:AE$85)-1,$M87)=0,1,0)</f>
        <v>0</v>
      </c>
      <c r="AF87" s="109">
        <f>IF(MOD(COLUMNS($O$85:AF$85)-1,$M87)=0,1,0)</f>
        <v>0</v>
      </c>
      <c r="AG87" s="109">
        <f>IF(MOD(COLUMNS($O$85:AG$85)-1,$M87)=0,1,0)</f>
        <v>0</v>
      </c>
      <c r="AH87" s="109">
        <f>IF(MOD(COLUMNS($O$85:AH$85)-1,$M87)=0,1,0)</f>
        <v>0</v>
      </c>
      <c r="AI87" s="109">
        <f>IF(MOD(COLUMNS($O$85:AI$85)-1,$M87)=0,1,0)</f>
        <v>1</v>
      </c>
      <c r="AJ87" s="109">
        <f>IF(MOD(COLUMNS($O$85:AJ$85)-1,$M87)=0,1,0)</f>
        <v>0</v>
      </c>
      <c r="AK87" s="109">
        <f>IF(MOD(COLUMNS($O$85:AK$85)-1,$M87)=0,1,0)</f>
        <v>0</v>
      </c>
      <c r="AL87" s="109">
        <f>IF(MOD(COLUMNS($O$85:AL$85)-1,$M87)=0,1,0)</f>
        <v>0</v>
      </c>
      <c r="AM87" s="109">
        <f>IF(MOD(COLUMNS($O$85:AM$85)-1,$M87)=0,1,0)</f>
        <v>0</v>
      </c>
      <c r="AN87" s="109">
        <f>IF(MOD(COLUMNS($O$85:AN$85)-1,$M87)=0,1,0)</f>
        <v>0</v>
      </c>
      <c r="AO87" s="109">
        <f>IF(MOD(COLUMNS($O$85:AO$85)-1,$M87)=0,1,0)</f>
        <v>0</v>
      </c>
      <c r="AP87" s="109">
        <f>IF(MOD(COLUMNS($O$85:AP$85)-1,$M87)=0,1,0)</f>
        <v>0</v>
      </c>
      <c r="AQ87" s="109">
        <f>IF(MOD(COLUMNS($O$85:AQ$85)-1,$M87)=0,1,0)</f>
        <v>0</v>
      </c>
      <c r="AR87" s="109">
        <f>IF(MOD(COLUMNS($O$85:AR$85)-1,$M87)=0,1,0)</f>
        <v>0</v>
      </c>
      <c r="AS87" s="109">
        <f>IF(MOD(COLUMNS($O$85:AS$85)-1,$M87)=0,1,0)</f>
        <v>1</v>
      </c>
      <c r="AT87" s="109">
        <f>IF(MOD(COLUMNS($O$85:AT$85)-1,$M87)=0,1,0)</f>
        <v>0</v>
      </c>
      <c r="AU87" s="109">
        <f>IF(MOD(COLUMNS($O$85:AU$85)-1,$M87)=0,1,0)</f>
        <v>0</v>
      </c>
      <c r="AV87" s="109">
        <f>IF(MOD(COLUMNS($O$85:AV$85)-1,$M87)=0,1,0)</f>
        <v>0</v>
      </c>
      <c r="AW87" s="109">
        <f>IF(MOD(COLUMNS($O$85:AW$85)-1,$M87)=0,1,0)</f>
        <v>0</v>
      </c>
      <c r="AX87" s="109">
        <f>IF(MOD(COLUMNS($O$85:AX$85)-1,$M87)=0,1,0)</f>
        <v>0</v>
      </c>
      <c r="AY87" s="109">
        <f>IF(MOD(COLUMNS($O$85:AY$85)-1,$M87)=0,1,0)</f>
        <v>0</v>
      </c>
      <c r="AZ87" s="109">
        <f>IF(MOD(COLUMNS($O$85:AZ$85)-1,$M87)=0,1,0)</f>
        <v>0</v>
      </c>
      <c r="BA87" s="109">
        <f>IF(MOD(COLUMNS($O$85:BA$85)-1,$M87)=0,1,0)</f>
        <v>0</v>
      </c>
      <c r="BB87" s="109">
        <f>IF(MOD(COLUMNS($O$85:BB$85)-1,$M87)=0,1,0)</f>
        <v>0</v>
      </c>
      <c r="BC87" s="109">
        <f>IF(MOD(COLUMNS($O$85:BC$85)-1,$M87)=0,1,0)</f>
        <v>1</v>
      </c>
    </row>
    <row r="88" spans="2:55" hidden="1" outlineLevel="1" x14ac:dyDescent="0.2">
      <c r="B88" s="20" t="s">
        <v>261</v>
      </c>
      <c r="C88" s="17" t="s">
        <v>19</v>
      </c>
      <c r="D88" s="17">
        <v>7900</v>
      </c>
      <c r="E88" s="167" t="s">
        <v>71</v>
      </c>
      <c r="F88" s="486" t="s">
        <v>78</v>
      </c>
      <c r="G88" s="487"/>
      <c r="H88" s="487"/>
      <c r="I88" s="487"/>
      <c r="J88" s="488"/>
      <c r="K88" s="257"/>
      <c r="L88" s="99">
        <v>0</v>
      </c>
      <c r="M88" s="99">
        <v>10</v>
      </c>
      <c r="N88" s="99">
        <f t="shared" si="17"/>
        <v>5</v>
      </c>
      <c r="O88" s="109">
        <f>IF(MOD(COLUMNS($O$85:O$85)-1,$M88)=0,1,0)</f>
        <v>1</v>
      </c>
      <c r="P88" s="109">
        <f>IF(MOD(COLUMNS($O$85:P$85)-1,$M88)=0,1,0)</f>
        <v>0</v>
      </c>
      <c r="Q88" s="109">
        <f>IF(MOD(COLUMNS($O$85:Q$85)-1,$M88)=0,1,0)</f>
        <v>0</v>
      </c>
      <c r="R88" s="109">
        <f>IF(MOD(COLUMNS($O$85:R$85)-1,$M88)=0,1,0)</f>
        <v>0</v>
      </c>
      <c r="S88" s="109">
        <f>IF(MOD(COLUMNS($O$85:S$85)-1,$M88)=0,1,0)</f>
        <v>0</v>
      </c>
      <c r="T88" s="109">
        <f>IF(MOD(COLUMNS($O$85:T$85)-1,$M88)=0,1,0)</f>
        <v>0</v>
      </c>
      <c r="U88" s="109">
        <f>IF(MOD(COLUMNS($O$85:U$85)-1,$M88)=0,1,0)</f>
        <v>0</v>
      </c>
      <c r="V88" s="109">
        <f>IF(MOD(COLUMNS($O$85:V$85)-1,$M88)=0,1,0)</f>
        <v>0</v>
      </c>
      <c r="W88" s="109">
        <f>IF(MOD(COLUMNS($O$85:W$85)-1,$M88)=0,1,0)</f>
        <v>0</v>
      </c>
      <c r="X88" s="109">
        <f>IF(MOD(COLUMNS($O$85:X$85)-1,$M88)=0,1,0)</f>
        <v>0</v>
      </c>
      <c r="Y88" s="109">
        <f>IF(MOD(COLUMNS($O$85:Y$85)-1,$M88)=0,1,0)</f>
        <v>1</v>
      </c>
      <c r="Z88" s="109">
        <f>IF(MOD(COLUMNS($O$85:Z$85)-1,$M88)=0,1,0)</f>
        <v>0</v>
      </c>
      <c r="AA88" s="109">
        <f>IF(MOD(COLUMNS($O$85:AA$85)-1,$M88)=0,1,0)</f>
        <v>0</v>
      </c>
      <c r="AB88" s="109">
        <f>IF(MOD(COLUMNS($O$85:AB$85)-1,$M88)=0,1,0)</f>
        <v>0</v>
      </c>
      <c r="AC88" s="109">
        <f>IF(MOD(COLUMNS($O$85:AC$85)-1,$M88)=0,1,0)</f>
        <v>0</v>
      </c>
      <c r="AD88" s="109">
        <f>IF(MOD(COLUMNS($O$85:AD$85)-1,$M88)=0,1,0)</f>
        <v>0</v>
      </c>
      <c r="AE88" s="109">
        <f>IF(MOD(COLUMNS($O$85:AE$85)-1,$M88)=0,1,0)</f>
        <v>0</v>
      </c>
      <c r="AF88" s="109">
        <f>IF(MOD(COLUMNS($O$85:AF$85)-1,$M88)=0,1,0)</f>
        <v>0</v>
      </c>
      <c r="AG88" s="109">
        <f>IF(MOD(COLUMNS($O$85:AG$85)-1,$M88)=0,1,0)</f>
        <v>0</v>
      </c>
      <c r="AH88" s="109">
        <f>IF(MOD(COLUMNS($O$85:AH$85)-1,$M88)=0,1,0)</f>
        <v>0</v>
      </c>
      <c r="AI88" s="109">
        <f>IF(MOD(COLUMNS($O$85:AI$85)-1,$M88)=0,1,0)</f>
        <v>1</v>
      </c>
      <c r="AJ88" s="109">
        <f>IF(MOD(COLUMNS($O$85:AJ$85)-1,$M88)=0,1,0)</f>
        <v>0</v>
      </c>
      <c r="AK88" s="109">
        <f>IF(MOD(COLUMNS($O$85:AK$85)-1,$M88)=0,1,0)</f>
        <v>0</v>
      </c>
      <c r="AL88" s="109">
        <f>IF(MOD(COLUMNS($O$85:AL$85)-1,$M88)=0,1,0)</f>
        <v>0</v>
      </c>
      <c r="AM88" s="109">
        <f>IF(MOD(COLUMNS($O$85:AM$85)-1,$M88)=0,1,0)</f>
        <v>0</v>
      </c>
      <c r="AN88" s="109">
        <f>IF(MOD(COLUMNS($O$85:AN$85)-1,$M88)=0,1,0)</f>
        <v>0</v>
      </c>
      <c r="AO88" s="109">
        <f>IF(MOD(COLUMNS($O$85:AO$85)-1,$M88)=0,1,0)</f>
        <v>0</v>
      </c>
      <c r="AP88" s="109">
        <f>IF(MOD(COLUMNS($O$85:AP$85)-1,$M88)=0,1,0)</f>
        <v>0</v>
      </c>
      <c r="AQ88" s="109">
        <f>IF(MOD(COLUMNS($O$85:AQ$85)-1,$M88)=0,1,0)</f>
        <v>0</v>
      </c>
      <c r="AR88" s="109">
        <f>IF(MOD(COLUMNS($O$85:AR$85)-1,$M88)=0,1,0)</f>
        <v>0</v>
      </c>
      <c r="AS88" s="109">
        <f>IF(MOD(COLUMNS($O$85:AS$85)-1,$M88)=0,1,0)</f>
        <v>1</v>
      </c>
      <c r="AT88" s="109">
        <f>IF(MOD(COLUMNS($O$85:AT$85)-1,$M88)=0,1,0)</f>
        <v>0</v>
      </c>
      <c r="AU88" s="109">
        <f>IF(MOD(COLUMNS($O$85:AU$85)-1,$M88)=0,1,0)</f>
        <v>0</v>
      </c>
      <c r="AV88" s="109">
        <f>IF(MOD(COLUMNS($O$85:AV$85)-1,$M88)=0,1,0)</f>
        <v>0</v>
      </c>
      <c r="AW88" s="109">
        <f>IF(MOD(COLUMNS($O$85:AW$85)-1,$M88)=0,1,0)</f>
        <v>0</v>
      </c>
      <c r="AX88" s="109">
        <f>IF(MOD(COLUMNS($O$85:AX$85)-1,$M88)=0,1,0)</f>
        <v>0</v>
      </c>
      <c r="AY88" s="109">
        <f>IF(MOD(COLUMNS($O$85:AY$85)-1,$M88)=0,1,0)</f>
        <v>0</v>
      </c>
      <c r="AZ88" s="109">
        <f>IF(MOD(COLUMNS($O$85:AZ$85)-1,$M88)=0,1,0)</f>
        <v>0</v>
      </c>
      <c r="BA88" s="109">
        <f>IF(MOD(COLUMNS($O$85:BA$85)-1,$M88)=0,1,0)</f>
        <v>0</v>
      </c>
      <c r="BB88" s="109">
        <f>IF(MOD(COLUMNS($O$85:BB$85)-1,$M88)=0,1,0)</f>
        <v>0</v>
      </c>
      <c r="BC88" s="109">
        <f>IF(MOD(COLUMNS($O$85:BC$85)-1,$M88)=0,1,0)</f>
        <v>1</v>
      </c>
    </row>
    <row r="89" spans="2:55" hidden="1" outlineLevel="1" x14ac:dyDescent="0.2">
      <c r="B89" s="20" t="s">
        <v>229</v>
      </c>
      <c r="C89" s="17" t="s">
        <v>19</v>
      </c>
      <c r="D89" s="17">
        <v>35400</v>
      </c>
      <c r="E89" s="167" t="s">
        <v>71</v>
      </c>
      <c r="F89" s="486" t="s">
        <v>78</v>
      </c>
      <c r="G89" s="487"/>
      <c r="H89" s="487"/>
      <c r="I89" s="487"/>
      <c r="J89" s="488"/>
      <c r="K89" s="257"/>
      <c r="L89" s="99">
        <v>0</v>
      </c>
      <c r="M89" s="99">
        <v>10</v>
      </c>
      <c r="N89" s="99">
        <f t="shared" si="17"/>
        <v>5</v>
      </c>
      <c r="O89" s="109">
        <f>IF(MOD(COLUMNS($O$85:O$85)-1,$M89)=0,1,0)</f>
        <v>1</v>
      </c>
      <c r="P89" s="109">
        <f>IF(MOD(COLUMNS($O$85:P$85)-1,$M89)=0,1,0)</f>
        <v>0</v>
      </c>
      <c r="Q89" s="109">
        <f>IF(MOD(COLUMNS($O$85:Q$85)-1,$M89)=0,1,0)</f>
        <v>0</v>
      </c>
      <c r="R89" s="109">
        <f>IF(MOD(COLUMNS($O$85:R$85)-1,$M89)=0,1,0)</f>
        <v>0</v>
      </c>
      <c r="S89" s="109">
        <f>IF(MOD(COLUMNS($O$85:S$85)-1,$M89)=0,1,0)</f>
        <v>0</v>
      </c>
      <c r="T89" s="109">
        <f>IF(MOD(COLUMNS($O$85:T$85)-1,$M89)=0,1,0)</f>
        <v>0</v>
      </c>
      <c r="U89" s="109">
        <f>IF(MOD(COLUMNS($O$85:U$85)-1,$M89)=0,1,0)</f>
        <v>0</v>
      </c>
      <c r="V89" s="109">
        <f>IF(MOD(COLUMNS($O$85:V$85)-1,$M89)=0,1,0)</f>
        <v>0</v>
      </c>
      <c r="W89" s="109">
        <f>IF(MOD(COLUMNS($O$85:W$85)-1,$M89)=0,1,0)</f>
        <v>0</v>
      </c>
      <c r="X89" s="109">
        <f>IF(MOD(COLUMNS($O$85:X$85)-1,$M89)=0,1,0)</f>
        <v>0</v>
      </c>
      <c r="Y89" s="109">
        <f>IF(MOD(COLUMNS($O$85:Y$85)-1,$M89)=0,1,0)</f>
        <v>1</v>
      </c>
      <c r="Z89" s="109">
        <f>IF(MOD(COLUMNS($O$85:Z$85)-1,$M89)=0,1,0)</f>
        <v>0</v>
      </c>
      <c r="AA89" s="109">
        <f>IF(MOD(COLUMNS($O$85:AA$85)-1,$M89)=0,1,0)</f>
        <v>0</v>
      </c>
      <c r="AB89" s="109">
        <f>IF(MOD(COLUMNS($O$85:AB$85)-1,$M89)=0,1,0)</f>
        <v>0</v>
      </c>
      <c r="AC89" s="109">
        <f>IF(MOD(COLUMNS($O$85:AC$85)-1,$M89)=0,1,0)</f>
        <v>0</v>
      </c>
      <c r="AD89" s="109">
        <f>IF(MOD(COLUMNS($O$85:AD$85)-1,$M89)=0,1,0)</f>
        <v>0</v>
      </c>
      <c r="AE89" s="109">
        <f>IF(MOD(COLUMNS($O$85:AE$85)-1,$M89)=0,1,0)</f>
        <v>0</v>
      </c>
      <c r="AF89" s="109">
        <f>IF(MOD(COLUMNS($O$85:AF$85)-1,$M89)=0,1,0)</f>
        <v>0</v>
      </c>
      <c r="AG89" s="109">
        <f>IF(MOD(COLUMNS($O$85:AG$85)-1,$M89)=0,1,0)</f>
        <v>0</v>
      </c>
      <c r="AH89" s="109">
        <f>IF(MOD(COLUMNS($O$85:AH$85)-1,$M89)=0,1,0)</f>
        <v>0</v>
      </c>
      <c r="AI89" s="109">
        <f>IF(MOD(COLUMNS($O$85:AI$85)-1,$M89)=0,1,0)</f>
        <v>1</v>
      </c>
      <c r="AJ89" s="109">
        <f>IF(MOD(COLUMNS($O$85:AJ$85)-1,$M89)=0,1,0)</f>
        <v>0</v>
      </c>
      <c r="AK89" s="109">
        <f>IF(MOD(COLUMNS($O$85:AK$85)-1,$M89)=0,1,0)</f>
        <v>0</v>
      </c>
      <c r="AL89" s="109">
        <f>IF(MOD(COLUMNS($O$85:AL$85)-1,$M89)=0,1,0)</f>
        <v>0</v>
      </c>
      <c r="AM89" s="109">
        <f>IF(MOD(COLUMNS($O$85:AM$85)-1,$M89)=0,1,0)</f>
        <v>0</v>
      </c>
      <c r="AN89" s="109">
        <f>IF(MOD(COLUMNS($O$85:AN$85)-1,$M89)=0,1,0)</f>
        <v>0</v>
      </c>
      <c r="AO89" s="109">
        <f>IF(MOD(COLUMNS($O$85:AO$85)-1,$M89)=0,1,0)</f>
        <v>0</v>
      </c>
      <c r="AP89" s="109">
        <f>IF(MOD(COLUMNS($O$85:AP$85)-1,$M89)=0,1,0)</f>
        <v>0</v>
      </c>
      <c r="AQ89" s="109">
        <f>IF(MOD(COLUMNS($O$85:AQ$85)-1,$M89)=0,1,0)</f>
        <v>0</v>
      </c>
      <c r="AR89" s="109">
        <f>IF(MOD(COLUMNS($O$85:AR$85)-1,$M89)=0,1,0)</f>
        <v>0</v>
      </c>
      <c r="AS89" s="109">
        <f>IF(MOD(COLUMNS($O$85:AS$85)-1,$M89)=0,1,0)</f>
        <v>1</v>
      </c>
      <c r="AT89" s="109">
        <f>IF(MOD(COLUMNS($O$85:AT$85)-1,$M89)=0,1,0)</f>
        <v>0</v>
      </c>
      <c r="AU89" s="109">
        <f>IF(MOD(COLUMNS($O$85:AU$85)-1,$M89)=0,1,0)</f>
        <v>0</v>
      </c>
      <c r="AV89" s="109">
        <f>IF(MOD(COLUMNS($O$85:AV$85)-1,$M89)=0,1,0)</f>
        <v>0</v>
      </c>
      <c r="AW89" s="109">
        <f>IF(MOD(COLUMNS($O$85:AW$85)-1,$M89)=0,1,0)</f>
        <v>0</v>
      </c>
      <c r="AX89" s="109">
        <f>IF(MOD(COLUMNS($O$85:AX$85)-1,$M89)=0,1,0)</f>
        <v>0</v>
      </c>
      <c r="AY89" s="109">
        <f>IF(MOD(COLUMNS($O$85:AY$85)-1,$M89)=0,1,0)</f>
        <v>0</v>
      </c>
      <c r="AZ89" s="109">
        <f>IF(MOD(COLUMNS($O$85:AZ$85)-1,$M89)=0,1,0)</f>
        <v>0</v>
      </c>
      <c r="BA89" s="109">
        <f>IF(MOD(COLUMNS($O$85:BA$85)-1,$M89)=0,1,0)</f>
        <v>0</v>
      </c>
      <c r="BB89" s="109">
        <f>IF(MOD(COLUMNS($O$85:BB$85)-1,$M89)=0,1,0)</f>
        <v>0</v>
      </c>
      <c r="BC89" s="109">
        <f>IF(MOD(COLUMNS($O$85:BC$85)-1,$M89)=0,1,0)</f>
        <v>1</v>
      </c>
    </row>
    <row r="90" spans="2:55" hidden="1" outlineLevel="1" x14ac:dyDescent="0.2">
      <c r="B90" s="20" t="s">
        <v>230</v>
      </c>
      <c r="C90" s="17" t="s">
        <v>19</v>
      </c>
      <c r="D90" s="17">
        <v>11000</v>
      </c>
      <c r="E90" s="167" t="s">
        <v>71</v>
      </c>
      <c r="F90" s="486" t="s">
        <v>78</v>
      </c>
      <c r="G90" s="487"/>
      <c r="H90" s="487"/>
      <c r="I90" s="487"/>
      <c r="J90" s="488"/>
      <c r="K90" s="257"/>
      <c r="L90" s="99">
        <v>0</v>
      </c>
      <c r="M90" s="99">
        <v>10</v>
      </c>
      <c r="N90" s="99">
        <f t="shared" si="17"/>
        <v>5</v>
      </c>
      <c r="O90" s="109">
        <f>IF(MOD(COLUMNS($O$85:O$85)-1,$M90)=0,1,0)</f>
        <v>1</v>
      </c>
      <c r="P90" s="109">
        <f>IF(MOD(COLUMNS($O$85:P$85)-1,$M90)=0,1,0)</f>
        <v>0</v>
      </c>
      <c r="Q90" s="109">
        <f>IF(MOD(COLUMNS($O$85:Q$85)-1,$M90)=0,1,0)</f>
        <v>0</v>
      </c>
      <c r="R90" s="109">
        <f>IF(MOD(COLUMNS($O$85:R$85)-1,$M90)=0,1,0)</f>
        <v>0</v>
      </c>
      <c r="S90" s="109">
        <f>IF(MOD(COLUMNS($O$85:S$85)-1,$M90)=0,1,0)</f>
        <v>0</v>
      </c>
      <c r="T90" s="109">
        <f>IF(MOD(COLUMNS($O$85:T$85)-1,$M90)=0,1,0)</f>
        <v>0</v>
      </c>
      <c r="U90" s="109">
        <f>IF(MOD(COLUMNS($O$85:U$85)-1,$M90)=0,1,0)</f>
        <v>0</v>
      </c>
      <c r="V90" s="109">
        <f>IF(MOD(COLUMNS($O$85:V$85)-1,$M90)=0,1,0)</f>
        <v>0</v>
      </c>
      <c r="W90" s="109">
        <f>IF(MOD(COLUMNS($O$85:W$85)-1,$M90)=0,1,0)</f>
        <v>0</v>
      </c>
      <c r="X90" s="109">
        <f>IF(MOD(COLUMNS($O$85:X$85)-1,$M90)=0,1,0)</f>
        <v>0</v>
      </c>
      <c r="Y90" s="109">
        <f>IF(MOD(COLUMNS($O$85:Y$85)-1,$M90)=0,1,0)</f>
        <v>1</v>
      </c>
      <c r="Z90" s="109">
        <f>IF(MOD(COLUMNS($O$85:Z$85)-1,$M90)=0,1,0)</f>
        <v>0</v>
      </c>
      <c r="AA90" s="109">
        <f>IF(MOD(COLUMNS($O$85:AA$85)-1,$M90)=0,1,0)</f>
        <v>0</v>
      </c>
      <c r="AB90" s="109">
        <f>IF(MOD(COLUMNS($O$85:AB$85)-1,$M90)=0,1,0)</f>
        <v>0</v>
      </c>
      <c r="AC90" s="109">
        <f>IF(MOD(COLUMNS($O$85:AC$85)-1,$M90)=0,1,0)</f>
        <v>0</v>
      </c>
      <c r="AD90" s="109">
        <f>IF(MOD(COLUMNS($O$85:AD$85)-1,$M90)=0,1,0)</f>
        <v>0</v>
      </c>
      <c r="AE90" s="109">
        <f>IF(MOD(COLUMNS($O$85:AE$85)-1,$M90)=0,1,0)</f>
        <v>0</v>
      </c>
      <c r="AF90" s="109">
        <f>IF(MOD(COLUMNS($O$85:AF$85)-1,$M90)=0,1,0)</f>
        <v>0</v>
      </c>
      <c r="AG90" s="109">
        <f>IF(MOD(COLUMNS($O$85:AG$85)-1,$M90)=0,1,0)</f>
        <v>0</v>
      </c>
      <c r="AH90" s="109">
        <f>IF(MOD(COLUMNS($O$85:AH$85)-1,$M90)=0,1,0)</f>
        <v>0</v>
      </c>
      <c r="AI90" s="109">
        <f>IF(MOD(COLUMNS($O$85:AI$85)-1,$M90)=0,1,0)</f>
        <v>1</v>
      </c>
      <c r="AJ90" s="109">
        <f>IF(MOD(COLUMNS($O$85:AJ$85)-1,$M90)=0,1,0)</f>
        <v>0</v>
      </c>
      <c r="AK90" s="109">
        <f>IF(MOD(COLUMNS($O$85:AK$85)-1,$M90)=0,1,0)</f>
        <v>0</v>
      </c>
      <c r="AL90" s="109">
        <f>IF(MOD(COLUMNS($O$85:AL$85)-1,$M90)=0,1,0)</f>
        <v>0</v>
      </c>
      <c r="AM90" s="109">
        <f>IF(MOD(COLUMNS($O$85:AM$85)-1,$M90)=0,1,0)</f>
        <v>0</v>
      </c>
      <c r="AN90" s="109">
        <f>IF(MOD(COLUMNS($O$85:AN$85)-1,$M90)=0,1,0)</f>
        <v>0</v>
      </c>
      <c r="AO90" s="109">
        <f>IF(MOD(COLUMNS($O$85:AO$85)-1,$M90)=0,1,0)</f>
        <v>0</v>
      </c>
      <c r="AP90" s="109">
        <f>IF(MOD(COLUMNS($O$85:AP$85)-1,$M90)=0,1,0)</f>
        <v>0</v>
      </c>
      <c r="AQ90" s="109">
        <f>IF(MOD(COLUMNS($O$85:AQ$85)-1,$M90)=0,1,0)</f>
        <v>0</v>
      </c>
      <c r="AR90" s="109">
        <f>IF(MOD(COLUMNS($O$85:AR$85)-1,$M90)=0,1,0)</f>
        <v>0</v>
      </c>
      <c r="AS90" s="109">
        <f>IF(MOD(COLUMNS($O$85:AS$85)-1,$M90)=0,1,0)</f>
        <v>1</v>
      </c>
      <c r="AT90" s="109">
        <f>IF(MOD(COLUMNS($O$85:AT$85)-1,$M90)=0,1,0)</f>
        <v>0</v>
      </c>
      <c r="AU90" s="109">
        <f>IF(MOD(COLUMNS($O$85:AU$85)-1,$M90)=0,1,0)</f>
        <v>0</v>
      </c>
      <c r="AV90" s="109">
        <f>IF(MOD(COLUMNS($O$85:AV$85)-1,$M90)=0,1,0)</f>
        <v>0</v>
      </c>
      <c r="AW90" s="109">
        <f>IF(MOD(COLUMNS($O$85:AW$85)-1,$M90)=0,1,0)</f>
        <v>0</v>
      </c>
      <c r="AX90" s="109">
        <f>IF(MOD(COLUMNS($O$85:AX$85)-1,$M90)=0,1,0)</f>
        <v>0</v>
      </c>
      <c r="AY90" s="109">
        <f>IF(MOD(COLUMNS($O$85:AY$85)-1,$M90)=0,1,0)</f>
        <v>0</v>
      </c>
      <c r="AZ90" s="109">
        <f>IF(MOD(COLUMNS($O$85:AZ$85)-1,$M90)=0,1,0)</f>
        <v>0</v>
      </c>
      <c r="BA90" s="109">
        <f>IF(MOD(COLUMNS($O$85:BA$85)-1,$M90)=0,1,0)</f>
        <v>0</v>
      </c>
      <c r="BB90" s="109">
        <f>IF(MOD(COLUMNS($O$85:BB$85)-1,$M90)=0,1,0)</f>
        <v>0</v>
      </c>
      <c r="BC90" s="109">
        <f>IF(MOD(COLUMNS($O$85:BC$85)-1,$M90)=0,1,0)</f>
        <v>1</v>
      </c>
    </row>
    <row r="91" spans="2:55" hidden="1" outlineLevel="1" x14ac:dyDescent="0.2">
      <c r="B91" s="20" t="s">
        <v>262</v>
      </c>
      <c r="C91" s="17" t="s">
        <v>19</v>
      </c>
      <c r="D91" s="17">
        <v>19700</v>
      </c>
      <c r="E91" s="167" t="s">
        <v>71</v>
      </c>
      <c r="F91" s="486" t="s">
        <v>78</v>
      </c>
      <c r="G91" s="487"/>
      <c r="H91" s="487"/>
      <c r="I91" s="487"/>
      <c r="J91" s="488"/>
      <c r="K91" s="257"/>
      <c r="L91" s="99">
        <v>0</v>
      </c>
      <c r="M91" s="99">
        <v>20</v>
      </c>
      <c r="N91" s="99">
        <f t="shared" si="17"/>
        <v>3</v>
      </c>
      <c r="O91" s="109">
        <f>IF(MOD(COLUMNS($O$85:O$85)-1,$M91)=0,1,0)</f>
        <v>1</v>
      </c>
      <c r="P91" s="109">
        <f>IF(MOD(COLUMNS($O$85:P$85)-1,$M91)=0,1,0)</f>
        <v>0</v>
      </c>
      <c r="Q91" s="109">
        <f>IF(MOD(COLUMNS($O$85:Q$85)-1,$M91)=0,1,0)</f>
        <v>0</v>
      </c>
      <c r="R91" s="109">
        <f>IF(MOD(COLUMNS($O$85:R$85)-1,$M91)=0,1,0)</f>
        <v>0</v>
      </c>
      <c r="S91" s="109">
        <f>IF(MOD(COLUMNS($O$85:S$85)-1,$M91)=0,1,0)</f>
        <v>0</v>
      </c>
      <c r="T91" s="109">
        <f>IF(MOD(COLUMNS($O$85:T$85)-1,$M91)=0,1,0)</f>
        <v>0</v>
      </c>
      <c r="U91" s="109">
        <f>IF(MOD(COLUMNS($O$85:U$85)-1,$M91)=0,1,0)</f>
        <v>0</v>
      </c>
      <c r="V91" s="109">
        <f>IF(MOD(COLUMNS($O$85:V$85)-1,$M91)=0,1,0)</f>
        <v>0</v>
      </c>
      <c r="W91" s="109">
        <f>IF(MOD(COLUMNS($O$85:W$85)-1,$M91)=0,1,0)</f>
        <v>0</v>
      </c>
      <c r="X91" s="109">
        <f>IF(MOD(COLUMNS($O$85:X$85)-1,$M91)=0,1,0)</f>
        <v>0</v>
      </c>
      <c r="Y91" s="109">
        <f>IF(MOD(COLUMNS($O$85:Y$85)-1,$M91)=0,1,0)</f>
        <v>0</v>
      </c>
      <c r="Z91" s="109">
        <f>IF(MOD(COLUMNS($O$85:Z$85)-1,$M91)=0,1,0)</f>
        <v>0</v>
      </c>
      <c r="AA91" s="109">
        <f>IF(MOD(COLUMNS($O$85:AA$85)-1,$M91)=0,1,0)</f>
        <v>0</v>
      </c>
      <c r="AB91" s="109">
        <f>IF(MOD(COLUMNS($O$85:AB$85)-1,$M91)=0,1,0)</f>
        <v>0</v>
      </c>
      <c r="AC91" s="109">
        <f>IF(MOD(COLUMNS($O$85:AC$85)-1,$M91)=0,1,0)</f>
        <v>0</v>
      </c>
      <c r="AD91" s="109">
        <f>IF(MOD(COLUMNS($O$85:AD$85)-1,$M91)=0,1,0)</f>
        <v>0</v>
      </c>
      <c r="AE91" s="109">
        <f>IF(MOD(COLUMNS($O$85:AE$85)-1,$M91)=0,1,0)</f>
        <v>0</v>
      </c>
      <c r="AF91" s="109">
        <f>IF(MOD(COLUMNS($O$85:AF$85)-1,$M91)=0,1,0)</f>
        <v>0</v>
      </c>
      <c r="AG91" s="109">
        <f>IF(MOD(COLUMNS($O$85:AG$85)-1,$M91)=0,1,0)</f>
        <v>0</v>
      </c>
      <c r="AH91" s="109">
        <f>IF(MOD(COLUMNS($O$85:AH$85)-1,$M91)=0,1,0)</f>
        <v>0</v>
      </c>
      <c r="AI91" s="109">
        <f>IF(MOD(COLUMNS($O$85:AI$85)-1,$M91)=0,1,0)</f>
        <v>1</v>
      </c>
      <c r="AJ91" s="109">
        <f>IF(MOD(COLUMNS($O$85:AJ$85)-1,$M91)=0,1,0)</f>
        <v>0</v>
      </c>
      <c r="AK91" s="109">
        <f>IF(MOD(COLUMNS($O$85:AK$85)-1,$M91)=0,1,0)</f>
        <v>0</v>
      </c>
      <c r="AL91" s="109">
        <f>IF(MOD(COLUMNS($O$85:AL$85)-1,$M91)=0,1,0)</f>
        <v>0</v>
      </c>
      <c r="AM91" s="109">
        <f>IF(MOD(COLUMNS($O$85:AM$85)-1,$M91)=0,1,0)</f>
        <v>0</v>
      </c>
      <c r="AN91" s="109">
        <f>IF(MOD(COLUMNS($O$85:AN$85)-1,$M91)=0,1,0)</f>
        <v>0</v>
      </c>
      <c r="AO91" s="109">
        <f>IF(MOD(COLUMNS($O$85:AO$85)-1,$M91)=0,1,0)</f>
        <v>0</v>
      </c>
      <c r="AP91" s="109">
        <f>IF(MOD(COLUMNS($O$85:AP$85)-1,$M91)=0,1,0)</f>
        <v>0</v>
      </c>
      <c r="AQ91" s="109">
        <f>IF(MOD(COLUMNS($O$85:AQ$85)-1,$M91)=0,1,0)</f>
        <v>0</v>
      </c>
      <c r="AR91" s="109">
        <f>IF(MOD(COLUMNS($O$85:AR$85)-1,$M91)=0,1,0)</f>
        <v>0</v>
      </c>
      <c r="AS91" s="109">
        <f>IF(MOD(COLUMNS($O$85:AS$85)-1,$M91)=0,1,0)</f>
        <v>0</v>
      </c>
      <c r="AT91" s="109">
        <f>IF(MOD(COLUMNS($O$85:AT$85)-1,$M91)=0,1,0)</f>
        <v>0</v>
      </c>
      <c r="AU91" s="109">
        <f>IF(MOD(COLUMNS($O$85:AU$85)-1,$M91)=0,1,0)</f>
        <v>0</v>
      </c>
      <c r="AV91" s="109">
        <f>IF(MOD(COLUMNS($O$85:AV$85)-1,$M91)=0,1,0)</f>
        <v>0</v>
      </c>
      <c r="AW91" s="109">
        <f>IF(MOD(COLUMNS($O$85:AW$85)-1,$M91)=0,1,0)</f>
        <v>0</v>
      </c>
      <c r="AX91" s="109">
        <f>IF(MOD(COLUMNS($O$85:AX$85)-1,$M91)=0,1,0)</f>
        <v>0</v>
      </c>
      <c r="AY91" s="109">
        <f>IF(MOD(COLUMNS($O$85:AY$85)-1,$M91)=0,1,0)</f>
        <v>0</v>
      </c>
      <c r="AZ91" s="109">
        <f>IF(MOD(COLUMNS($O$85:AZ$85)-1,$M91)=0,1,0)</f>
        <v>0</v>
      </c>
      <c r="BA91" s="109">
        <f>IF(MOD(COLUMNS($O$85:BA$85)-1,$M91)=0,1,0)</f>
        <v>0</v>
      </c>
      <c r="BB91" s="109">
        <f>IF(MOD(COLUMNS($O$85:BB$85)-1,$M91)=0,1,0)</f>
        <v>0</v>
      </c>
      <c r="BC91" s="109">
        <f>IF(MOD(COLUMNS($O$85:BC$85)-1,$M91)=0,1,0)</f>
        <v>1</v>
      </c>
    </row>
    <row r="92" spans="2:55" hidden="1" outlineLevel="1" x14ac:dyDescent="0.2">
      <c r="B92" s="20" t="s">
        <v>193</v>
      </c>
      <c r="C92" s="17" t="s">
        <v>19</v>
      </c>
      <c r="D92" s="17">
        <v>19700</v>
      </c>
      <c r="E92" s="167" t="s">
        <v>71</v>
      </c>
      <c r="F92" s="486" t="s">
        <v>78</v>
      </c>
      <c r="G92" s="487"/>
      <c r="H92" s="487"/>
      <c r="I92" s="487"/>
      <c r="J92" s="488"/>
      <c r="K92" s="257"/>
      <c r="L92" s="99">
        <v>0</v>
      </c>
      <c r="M92" s="99">
        <v>10</v>
      </c>
      <c r="N92" s="99">
        <f t="shared" si="17"/>
        <v>5</v>
      </c>
      <c r="O92" s="109">
        <f>IF(MOD(COLUMNS($O$85:O$85)-1,$M92)=0,1,0)</f>
        <v>1</v>
      </c>
      <c r="P92" s="109">
        <f>IF(MOD(COLUMNS($O$85:P$85)-1,$M92)=0,1,0)</f>
        <v>0</v>
      </c>
      <c r="Q92" s="109">
        <f>IF(MOD(COLUMNS($O$85:Q$85)-1,$M92)=0,1,0)</f>
        <v>0</v>
      </c>
      <c r="R92" s="109">
        <f>IF(MOD(COLUMNS($O$85:R$85)-1,$M92)=0,1,0)</f>
        <v>0</v>
      </c>
      <c r="S92" s="109">
        <f>IF(MOD(COLUMNS($O$85:S$85)-1,$M92)=0,1,0)</f>
        <v>0</v>
      </c>
      <c r="T92" s="109">
        <f>IF(MOD(COLUMNS($O$85:T$85)-1,$M92)=0,1,0)</f>
        <v>0</v>
      </c>
      <c r="U92" s="109">
        <f>IF(MOD(COLUMNS($O$85:U$85)-1,$M92)=0,1,0)</f>
        <v>0</v>
      </c>
      <c r="V92" s="109">
        <f>IF(MOD(COLUMNS($O$85:V$85)-1,$M92)=0,1,0)</f>
        <v>0</v>
      </c>
      <c r="W92" s="109">
        <f>IF(MOD(COLUMNS($O$85:W$85)-1,$M92)=0,1,0)</f>
        <v>0</v>
      </c>
      <c r="X92" s="109">
        <f>IF(MOD(COLUMNS($O$85:X$85)-1,$M92)=0,1,0)</f>
        <v>0</v>
      </c>
      <c r="Y92" s="109">
        <f>IF(MOD(COLUMNS($O$85:Y$85)-1,$M92)=0,1,0)</f>
        <v>1</v>
      </c>
      <c r="Z92" s="109">
        <f>IF(MOD(COLUMNS($O$85:Z$85)-1,$M92)=0,1,0)</f>
        <v>0</v>
      </c>
      <c r="AA92" s="109">
        <f>IF(MOD(COLUMNS($O$85:AA$85)-1,$M92)=0,1,0)</f>
        <v>0</v>
      </c>
      <c r="AB92" s="109">
        <f>IF(MOD(COLUMNS($O$85:AB$85)-1,$M92)=0,1,0)</f>
        <v>0</v>
      </c>
      <c r="AC92" s="109">
        <f>IF(MOD(COLUMNS($O$85:AC$85)-1,$M92)=0,1,0)</f>
        <v>0</v>
      </c>
      <c r="AD92" s="109">
        <f>IF(MOD(COLUMNS($O$85:AD$85)-1,$M92)=0,1,0)</f>
        <v>0</v>
      </c>
      <c r="AE92" s="109">
        <f>IF(MOD(COLUMNS($O$85:AE$85)-1,$M92)=0,1,0)</f>
        <v>0</v>
      </c>
      <c r="AF92" s="109">
        <f>IF(MOD(COLUMNS($O$85:AF$85)-1,$M92)=0,1,0)</f>
        <v>0</v>
      </c>
      <c r="AG92" s="109">
        <f>IF(MOD(COLUMNS($O$85:AG$85)-1,$M92)=0,1,0)</f>
        <v>0</v>
      </c>
      <c r="AH92" s="109">
        <f>IF(MOD(COLUMNS($O$85:AH$85)-1,$M92)=0,1,0)</f>
        <v>0</v>
      </c>
      <c r="AI92" s="109">
        <f>IF(MOD(COLUMNS($O$85:AI$85)-1,$M92)=0,1,0)</f>
        <v>1</v>
      </c>
      <c r="AJ92" s="109">
        <f>IF(MOD(COLUMNS($O$85:AJ$85)-1,$M92)=0,1,0)</f>
        <v>0</v>
      </c>
      <c r="AK92" s="109">
        <f>IF(MOD(COLUMNS($O$85:AK$85)-1,$M92)=0,1,0)</f>
        <v>0</v>
      </c>
      <c r="AL92" s="109">
        <f>IF(MOD(COLUMNS($O$85:AL$85)-1,$M92)=0,1,0)</f>
        <v>0</v>
      </c>
      <c r="AM92" s="109">
        <f>IF(MOD(COLUMNS($O$85:AM$85)-1,$M92)=0,1,0)</f>
        <v>0</v>
      </c>
      <c r="AN92" s="109">
        <f>IF(MOD(COLUMNS($O$85:AN$85)-1,$M92)=0,1,0)</f>
        <v>0</v>
      </c>
      <c r="AO92" s="109">
        <f>IF(MOD(COLUMNS($O$85:AO$85)-1,$M92)=0,1,0)</f>
        <v>0</v>
      </c>
      <c r="AP92" s="109">
        <f>IF(MOD(COLUMNS($O$85:AP$85)-1,$M92)=0,1,0)</f>
        <v>0</v>
      </c>
      <c r="AQ92" s="109">
        <f>IF(MOD(COLUMNS($O$85:AQ$85)-1,$M92)=0,1,0)</f>
        <v>0</v>
      </c>
      <c r="AR92" s="109">
        <f>IF(MOD(COLUMNS($O$85:AR$85)-1,$M92)=0,1,0)</f>
        <v>0</v>
      </c>
      <c r="AS92" s="109">
        <f>IF(MOD(COLUMNS($O$85:AS$85)-1,$M92)=0,1,0)</f>
        <v>1</v>
      </c>
      <c r="AT92" s="109">
        <f>IF(MOD(COLUMNS($O$85:AT$85)-1,$M92)=0,1,0)</f>
        <v>0</v>
      </c>
      <c r="AU92" s="109">
        <f>IF(MOD(COLUMNS($O$85:AU$85)-1,$M92)=0,1,0)</f>
        <v>0</v>
      </c>
      <c r="AV92" s="109">
        <f>IF(MOD(COLUMNS($O$85:AV$85)-1,$M92)=0,1,0)</f>
        <v>0</v>
      </c>
      <c r="AW92" s="109">
        <f>IF(MOD(COLUMNS($O$85:AW$85)-1,$M92)=0,1,0)</f>
        <v>0</v>
      </c>
      <c r="AX92" s="109">
        <f>IF(MOD(COLUMNS($O$85:AX$85)-1,$M92)=0,1,0)</f>
        <v>0</v>
      </c>
      <c r="AY92" s="109">
        <f>IF(MOD(COLUMNS($O$85:AY$85)-1,$M92)=0,1,0)</f>
        <v>0</v>
      </c>
      <c r="AZ92" s="109">
        <f>IF(MOD(COLUMNS($O$85:AZ$85)-1,$M92)=0,1,0)</f>
        <v>0</v>
      </c>
      <c r="BA92" s="109">
        <f>IF(MOD(COLUMNS($O$85:BA$85)-1,$M92)=0,1,0)</f>
        <v>0</v>
      </c>
      <c r="BB92" s="109">
        <f>IF(MOD(COLUMNS($O$85:BB$85)-1,$M92)=0,1,0)</f>
        <v>0</v>
      </c>
      <c r="BC92" s="109">
        <f>IF(MOD(COLUMNS($O$85:BC$85)-1,$M92)=0,1,0)</f>
        <v>1</v>
      </c>
    </row>
    <row r="93" spans="2:55" hidden="1" outlineLevel="1" x14ac:dyDescent="0.2">
      <c r="B93" s="20" t="s">
        <v>246</v>
      </c>
      <c r="C93" s="17" t="s">
        <v>19</v>
      </c>
      <c r="D93" s="17">
        <v>19700</v>
      </c>
      <c r="E93" s="167" t="s">
        <v>71</v>
      </c>
      <c r="F93" s="486" t="s">
        <v>78</v>
      </c>
      <c r="G93" s="487"/>
      <c r="H93" s="487"/>
      <c r="I93" s="487"/>
      <c r="J93" s="488"/>
      <c r="K93" s="257"/>
      <c r="L93" s="99">
        <v>0</v>
      </c>
      <c r="M93" s="99">
        <v>10</v>
      </c>
      <c r="N93" s="99">
        <f t="shared" si="17"/>
        <v>5</v>
      </c>
      <c r="O93" s="109">
        <f>IF(MOD(COLUMNS($O$85:O$85)-1,$M93)=0,1,0)</f>
        <v>1</v>
      </c>
      <c r="P93" s="109">
        <f>IF(MOD(COLUMNS($O$85:P$85)-1,$M93)=0,1,0)</f>
        <v>0</v>
      </c>
      <c r="Q93" s="109">
        <f>IF(MOD(COLUMNS($O$85:Q$85)-1,$M93)=0,1,0)</f>
        <v>0</v>
      </c>
      <c r="R93" s="109">
        <f>IF(MOD(COLUMNS($O$85:R$85)-1,$M93)=0,1,0)</f>
        <v>0</v>
      </c>
      <c r="S93" s="109">
        <f>IF(MOD(COLUMNS($O$85:S$85)-1,$M93)=0,1,0)</f>
        <v>0</v>
      </c>
      <c r="T93" s="109">
        <f>IF(MOD(COLUMNS($O$85:T$85)-1,$M93)=0,1,0)</f>
        <v>0</v>
      </c>
      <c r="U93" s="109">
        <f>IF(MOD(COLUMNS($O$85:U$85)-1,$M93)=0,1,0)</f>
        <v>0</v>
      </c>
      <c r="V93" s="109">
        <f>IF(MOD(COLUMNS($O$85:V$85)-1,$M93)=0,1,0)</f>
        <v>0</v>
      </c>
      <c r="W93" s="109">
        <f>IF(MOD(COLUMNS($O$85:W$85)-1,$M93)=0,1,0)</f>
        <v>0</v>
      </c>
      <c r="X93" s="109">
        <f>IF(MOD(COLUMNS($O$85:X$85)-1,$M93)=0,1,0)</f>
        <v>0</v>
      </c>
      <c r="Y93" s="109">
        <f>IF(MOD(COLUMNS($O$85:Y$85)-1,$M93)=0,1,0)</f>
        <v>1</v>
      </c>
      <c r="Z93" s="109">
        <f>IF(MOD(COLUMNS($O$85:Z$85)-1,$M93)=0,1,0)</f>
        <v>0</v>
      </c>
      <c r="AA93" s="109">
        <f>IF(MOD(COLUMNS($O$85:AA$85)-1,$M93)=0,1,0)</f>
        <v>0</v>
      </c>
      <c r="AB93" s="109">
        <f>IF(MOD(COLUMNS($O$85:AB$85)-1,$M93)=0,1,0)</f>
        <v>0</v>
      </c>
      <c r="AC93" s="109">
        <f>IF(MOD(COLUMNS($O$85:AC$85)-1,$M93)=0,1,0)</f>
        <v>0</v>
      </c>
      <c r="AD93" s="109">
        <f>IF(MOD(COLUMNS($O$85:AD$85)-1,$M93)=0,1,0)</f>
        <v>0</v>
      </c>
      <c r="AE93" s="109">
        <f>IF(MOD(COLUMNS($O$85:AE$85)-1,$M93)=0,1,0)</f>
        <v>0</v>
      </c>
      <c r="AF93" s="109">
        <f>IF(MOD(COLUMNS($O$85:AF$85)-1,$M93)=0,1,0)</f>
        <v>0</v>
      </c>
      <c r="AG93" s="109">
        <f>IF(MOD(COLUMNS($O$85:AG$85)-1,$M93)=0,1,0)</f>
        <v>0</v>
      </c>
      <c r="AH93" s="109">
        <f>IF(MOD(COLUMNS($O$85:AH$85)-1,$M93)=0,1,0)</f>
        <v>0</v>
      </c>
      <c r="AI93" s="109">
        <f>IF(MOD(COLUMNS($O$85:AI$85)-1,$M93)=0,1,0)</f>
        <v>1</v>
      </c>
      <c r="AJ93" s="109">
        <f>IF(MOD(COLUMNS($O$85:AJ$85)-1,$M93)=0,1,0)</f>
        <v>0</v>
      </c>
      <c r="AK93" s="109">
        <f>IF(MOD(COLUMNS($O$85:AK$85)-1,$M93)=0,1,0)</f>
        <v>0</v>
      </c>
      <c r="AL93" s="109">
        <f>IF(MOD(COLUMNS($O$85:AL$85)-1,$M93)=0,1,0)</f>
        <v>0</v>
      </c>
      <c r="AM93" s="109">
        <f>IF(MOD(COLUMNS($O$85:AM$85)-1,$M93)=0,1,0)</f>
        <v>0</v>
      </c>
      <c r="AN93" s="109">
        <f>IF(MOD(COLUMNS($O$85:AN$85)-1,$M93)=0,1,0)</f>
        <v>0</v>
      </c>
      <c r="AO93" s="109">
        <f>IF(MOD(COLUMNS($O$85:AO$85)-1,$M93)=0,1,0)</f>
        <v>0</v>
      </c>
      <c r="AP93" s="109">
        <f>IF(MOD(COLUMNS($O$85:AP$85)-1,$M93)=0,1,0)</f>
        <v>0</v>
      </c>
      <c r="AQ93" s="109">
        <f>IF(MOD(COLUMNS($O$85:AQ$85)-1,$M93)=0,1,0)</f>
        <v>0</v>
      </c>
      <c r="AR93" s="109">
        <f>IF(MOD(COLUMNS($O$85:AR$85)-1,$M93)=0,1,0)</f>
        <v>0</v>
      </c>
      <c r="AS93" s="109">
        <f>IF(MOD(COLUMNS($O$85:AS$85)-1,$M93)=0,1,0)</f>
        <v>1</v>
      </c>
      <c r="AT93" s="109">
        <f>IF(MOD(COLUMNS($O$85:AT$85)-1,$M93)=0,1,0)</f>
        <v>0</v>
      </c>
      <c r="AU93" s="109">
        <f>IF(MOD(COLUMNS($O$85:AU$85)-1,$M93)=0,1,0)</f>
        <v>0</v>
      </c>
      <c r="AV93" s="109">
        <f>IF(MOD(COLUMNS($O$85:AV$85)-1,$M93)=0,1,0)</f>
        <v>0</v>
      </c>
      <c r="AW93" s="109">
        <f>IF(MOD(COLUMNS($O$85:AW$85)-1,$M93)=0,1,0)</f>
        <v>0</v>
      </c>
      <c r="AX93" s="109">
        <f>IF(MOD(COLUMNS($O$85:AX$85)-1,$M93)=0,1,0)</f>
        <v>0</v>
      </c>
      <c r="AY93" s="109">
        <f>IF(MOD(COLUMNS($O$85:AY$85)-1,$M93)=0,1,0)</f>
        <v>0</v>
      </c>
      <c r="AZ93" s="109">
        <f>IF(MOD(COLUMNS($O$85:AZ$85)-1,$M93)=0,1,0)</f>
        <v>0</v>
      </c>
      <c r="BA93" s="109">
        <f>IF(MOD(COLUMNS($O$85:BA$85)-1,$M93)=0,1,0)</f>
        <v>0</v>
      </c>
      <c r="BB93" s="109">
        <f>IF(MOD(COLUMNS($O$85:BB$85)-1,$M93)=0,1,0)</f>
        <v>0</v>
      </c>
      <c r="BC93" s="109">
        <f>IF(MOD(COLUMNS($O$85:BC$85)-1,$M93)=0,1,0)</f>
        <v>1</v>
      </c>
    </row>
    <row r="94" spans="2:55" hidden="1" outlineLevel="1" x14ac:dyDescent="0.2">
      <c r="B94" s="20" t="s">
        <v>263</v>
      </c>
      <c r="C94" s="17" t="s">
        <v>19</v>
      </c>
      <c r="D94" s="17">
        <v>3900</v>
      </c>
      <c r="E94" s="167" t="s">
        <v>71</v>
      </c>
      <c r="F94" s="486" t="s">
        <v>78</v>
      </c>
      <c r="G94" s="487"/>
      <c r="H94" s="487"/>
      <c r="I94" s="487"/>
      <c r="J94" s="488"/>
      <c r="K94" s="257"/>
      <c r="L94" s="99">
        <v>0</v>
      </c>
      <c r="M94" s="99">
        <v>20</v>
      </c>
      <c r="N94" s="99">
        <f t="shared" si="17"/>
        <v>3</v>
      </c>
      <c r="O94" s="109">
        <f>IF(MOD(COLUMNS($O$85:O$85)-1,$M94)=0,1,0)</f>
        <v>1</v>
      </c>
      <c r="P94" s="109">
        <f>IF(MOD(COLUMNS($O$85:P$85)-1,$M94)=0,1,0)</f>
        <v>0</v>
      </c>
      <c r="Q94" s="109">
        <f>IF(MOD(COLUMNS($O$85:Q$85)-1,$M94)=0,1,0)</f>
        <v>0</v>
      </c>
      <c r="R94" s="109">
        <f>IF(MOD(COLUMNS($O$85:R$85)-1,$M94)=0,1,0)</f>
        <v>0</v>
      </c>
      <c r="S94" s="109">
        <f>IF(MOD(COLUMNS($O$85:S$85)-1,$M94)=0,1,0)</f>
        <v>0</v>
      </c>
      <c r="T94" s="109">
        <f>IF(MOD(COLUMNS($O$85:T$85)-1,$M94)=0,1,0)</f>
        <v>0</v>
      </c>
      <c r="U94" s="109">
        <f>IF(MOD(COLUMNS($O$85:U$85)-1,$M94)=0,1,0)</f>
        <v>0</v>
      </c>
      <c r="V94" s="109">
        <f>IF(MOD(COLUMNS($O$85:V$85)-1,$M94)=0,1,0)</f>
        <v>0</v>
      </c>
      <c r="W94" s="109">
        <f>IF(MOD(COLUMNS($O$85:W$85)-1,$M94)=0,1,0)</f>
        <v>0</v>
      </c>
      <c r="X94" s="109">
        <f>IF(MOD(COLUMNS($O$85:X$85)-1,$M94)=0,1,0)</f>
        <v>0</v>
      </c>
      <c r="Y94" s="109">
        <f>IF(MOD(COLUMNS($O$85:Y$85)-1,$M94)=0,1,0)</f>
        <v>0</v>
      </c>
      <c r="Z94" s="109">
        <f>IF(MOD(COLUMNS($O$85:Z$85)-1,$M94)=0,1,0)</f>
        <v>0</v>
      </c>
      <c r="AA94" s="109">
        <f>IF(MOD(COLUMNS($O$85:AA$85)-1,$M94)=0,1,0)</f>
        <v>0</v>
      </c>
      <c r="AB94" s="109">
        <f>IF(MOD(COLUMNS($O$85:AB$85)-1,$M94)=0,1,0)</f>
        <v>0</v>
      </c>
      <c r="AC94" s="109">
        <f>IF(MOD(COLUMNS($O$85:AC$85)-1,$M94)=0,1,0)</f>
        <v>0</v>
      </c>
      <c r="AD94" s="109">
        <f>IF(MOD(COLUMNS($O$85:AD$85)-1,$M94)=0,1,0)</f>
        <v>0</v>
      </c>
      <c r="AE94" s="109">
        <f>IF(MOD(COLUMNS($O$85:AE$85)-1,$M94)=0,1,0)</f>
        <v>0</v>
      </c>
      <c r="AF94" s="109">
        <f>IF(MOD(COLUMNS($O$85:AF$85)-1,$M94)=0,1,0)</f>
        <v>0</v>
      </c>
      <c r="AG94" s="109">
        <f>IF(MOD(COLUMNS($O$85:AG$85)-1,$M94)=0,1,0)</f>
        <v>0</v>
      </c>
      <c r="AH94" s="109">
        <f>IF(MOD(COLUMNS($O$85:AH$85)-1,$M94)=0,1,0)</f>
        <v>0</v>
      </c>
      <c r="AI94" s="109">
        <f>IF(MOD(COLUMNS($O$85:AI$85)-1,$M94)=0,1,0)</f>
        <v>1</v>
      </c>
      <c r="AJ94" s="109">
        <f>IF(MOD(COLUMNS($O$85:AJ$85)-1,$M94)=0,1,0)</f>
        <v>0</v>
      </c>
      <c r="AK94" s="109">
        <f>IF(MOD(COLUMNS($O$85:AK$85)-1,$M94)=0,1,0)</f>
        <v>0</v>
      </c>
      <c r="AL94" s="109">
        <f>IF(MOD(COLUMNS($O$85:AL$85)-1,$M94)=0,1,0)</f>
        <v>0</v>
      </c>
      <c r="AM94" s="109">
        <f>IF(MOD(COLUMNS($O$85:AM$85)-1,$M94)=0,1,0)</f>
        <v>0</v>
      </c>
      <c r="AN94" s="109">
        <f>IF(MOD(COLUMNS($O$85:AN$85)-1,$M94)=0,1,0)</f>
        <v>0</v>
      </c>
      <c r="AO94" s="109">
        <f>IF(MOD(COLUMNS($O$85:AO$85)-1,$M94)=0,1,0)</f>
        <v>0</v>
      </c>
      <c r="AP94" s="109">
        <f>IF(MOD(COLUMNS($O$85:AP$85)-1,$M94)=0,1,0)</f>
        <v>0</v>
      </c>
      <c r="AQ94" s="109">
        <f>IF(MOD(COLUMNS($O$85:AQ$85)-1,$M94)=0,1,0)</f>
        <v>0</v>
      </c>
      <c r="AR94" s="109">
        <f>IF(MOD(COLUMNS($O$85:AR$85)-1,$M94)=0,1,0)</f>
        <v>0</v>
      </c>
      <c r="AS94" s="109">
        <f>IF(MOD(COLUMNS($O$85:AS$85)-1,$M94)=0,1,0)</f>
        <v>0</v>
      </c>
      <c r="AT94" s="109">
        <f>IF(MOD(COLUMNS($O$85:AT$85)-1,$M94)=0,1,0)</f>
        <v>0</v>
      </c>
      <c r="AU94" s="109">
        <f>IF(MOD(COLUMNS($O$85:AU$85)-1,$M94)=0,1,0)</f>
        <v>0</v>
      </c>
      <c r="AV94" s="109">
        <f>IF(MOD(COLUMNS($O$85:AV$85)-1,$M94)=0,1,0)</f>
        <v>0</v>
      </c>
      <c r="AW94" s="109">
        <f>IF(MOD(COLUMNS($O$85:AW$85)-1,$M94)=0,1,0)</f>
        <v>0</v>
      </c>
      <c r="AX94" s="109">
        <f>IF(MOD(COLUMNS($O$85:AX$85)-1,$M94)=0,1,0)</f>
        <v>0</v>
      </c>
      <c r="AY94" s="109">
        <f>IF(MOD(COLUMNS($O$85:AY$85)-1,$M94)=0,1,0)</f>
        <v>0</v>
      </c>
      <c r="AZ94" s="109">
        <f>IF(MOD(COLUMNS($O$85:AZ$85)-1,$M94)=0,1,0)</f>
        <v>0</v>
      </c>
      <c r="BA94" s="109">
        <f>IF(MOD(COLUMNS($O$85:BA$85)-1,$M94)=0,1,0)</f>
        <v>0</v>
      </c>
      <c r="BB94" s="109">
        <f>IF(MOD(COLUMNS($O$85:BB$85)-1,$M94)=0,1,0)</f>
        <v>0</v>
      </c>
      <c r="BC94" s="109">
        <f>IF(MOD(COLUMNS($O$85:BC$85)-1,$M94)=0,1,0)</f>
        <v>1</v>
      </c>
    </row>
    <row r="95" spans="2:55" hidden="1" outlineLevel="1" x14ac:dyDescent="0.2">
      <c r="B95" s="20" t="s">
        <v>233</v>
      </c>
      <c r="C95" s="17" t="s">
        <v>19</v>
      </c>
      <c r="D95" s="17">
        <v>6300</v>
      </c>
      <c r="E95" s="167" t="s">
        <v>71</v>
      </c>
      <c r="F95" s="486" t="s">
        <v>78</v>
      </c>
      <c r="G95" s="487"/>
      <c r="H95" s="487"/>
      <c r="I95" s="487"/>
      <c r="J95" s="488"/>
      <c r="K95" s="257"/>
      <c r="L95" s="99">
        <v>0</v>
      </c>
      <c r="M95" s="99">
        <v>15</v>
      </c>
      <c r="N95" s="99">
        <f t="shared" si="17"/>
        <v>3</v>
      </c>
      <c r="O95" s="109">
        <f>IF(MOD(COLUMNS($O$85:O$85)-1,$M95)=0,1,0)</f>
        <v>1</v>
      </c>
      <c r="P95" s="109">
        <f>IF(MOD(COLUMNS($O$85:P$85)-1,$M95)=0,1,0)</f>
        <v>0</v>
      </c>
      <c r="Q95" s="109">
        <f>IF(MOD(COLUMNS($O$85:Q$85)-1,$M95)=0,1,0)</f>
        <v>0</v>
      </c>
      <c r="R95" s="109">
        <f>IF(MOD(COLUMNS($O$85:R$85)-1,$M95)=0,1,0)</f>
        <v>0</v>
      </c>
      <c r="S95" s="109">
        <f>IF(MOD(COLUMNS($O$85:S$85)-1,$M95)=0,1,0)</f>
        <v>0</v>
      </c>
      <c r="T95" s="109">
        <f>IF(MOD(COLUMNS($O$85:T$85)-1,$M95)=0,1,0)</f>
        <v>0</v>
      </c>
      <c r="U95" s="109">
        <f>IF(MOD(COLUMNS($O$85:U$85)-1,$M95)=0,1,0)</f>
        <v>0</v>
      </c>
      <c r="V95" s="109">
        <f>IF(MOD(COLUMNS($O$85:V$85)-1,$M95)=0,1,0)</f>
        <v>0</v>
      </c>
      <c r="W95" s="109">
        <f>IF(MOD(COLUMNS($O$85:W$85)-1,$M95)=0,1,0)</f>
        <v>0</v>
      </c>
      <c r="X95" s="109">
        <f>IF(MOD(COLUMNS($O$85:X$85)-1,$M95)=0,1,0)</f>
        <v>0</v>
      </c>
      <c r="Y95" s="109">
        <f>IF(MOD(COLUMNS($O$85:Y$85)-1,$M95)=0,1,0)</f>
        <v>0</v>
      </c>
      <c r="Z95" s="109">
        <f>IF(MOD(COLUMNS($O$85:Z$85)-1,$M95)=0,1,0)</f>
        <v>0</v>
      </c>
      <c r="AA95" s="109">
        <f>IF(MOD(COLUMNS($O$85:AA$85)-1,$M95)=0,1,0)</f>
        <v>0</v>
      </c>
      <c r="AB95" s="109">
        <f>IF(MOD(COLUMNS($O$85:AB$85)-1,$M95)=0,1,0)</f>
        <v>0</v>
      </c>
      <c r="AC95" s="109">
        <f>IF(MOD(COLUMNS($O$85:AC$85)-1,$M95)=0,1,0)</f>
        <v>0</v>
      </c>
      <c r="AD95" s="109">
        <f>IF(MOD(COLUMNS($O$85:AD$85)-1,$M95)=0,1,0)</f>
        <v>1</v>
      </c>
      <c r="AE95" s="109">
        <f>IF(MOD(COLUMNS($O$85:AE$85)-1,$M95)=0,1,0)</f>
        <v>0</v>
      </c>
      <c r="AF95" s="109">
        <f>IF(MOD(COLUMNS($O$85:AF$85)-1,$M95)=0,1,0)</f>
        <v>0</v>
      </c>
      <c r="AG95" s="109">
        <f>IF(MOD(COLUMNS($O$85:AG$85)-1,$M95)=0,1,0)</f>
        <v>0</v>
      </c>
      <c r="AH95" s="109">
        <f>IF(MOD(COLUMNS($O$85:AH$85)-1,$M95)=0,1,0)</f>
        <v>0</v>
      </c>
      <c r="AI95" s="109">
        <f>IF(MOD(COLUMNS($O$85:AI$85)-1,$M95)=0,1,0)</f>
        <v>0</v>
      </c>
      <c r="AJ95" s="109">
        <f>IF(MOD(COLUMNS($O$85:AJ$85)-1,$M95)=0,1,0)</f>
        <v>0</v>
      </c>
      <c r="AK95" s="109">
        <f>IF(MOD(COLUMNS($O$85:AK$85)-1,$M95)=0,1,0)</f>
        <v>0</v>
      </c>
      <c r="AL95" s="109">
        <f>IF(MOD(COLUMNS($O$85:AL$85)-1,$M95)=0,1,0)</f>
        <v>0</v>
      </c>
      <c r="AM95" s="109">
        <f>IF(MOD(COLUMNS($O$85:AM$85)-1,$M95)=0,1,0)</f>
        <v>0</v>
      </c>
      <c r="AN95" s="109">
        <f>IF(MOD(COLUMNS($O$85:AN$85)-1,$M95)=0,1,0)</f>
        <v>0</v>
      </c>
      <c r="AO95" s="109">
        <f>IF(MOD(COLUMNS($O$85:AO$85)-1,$M95)=0,1,0)</f>
        <v>0</v>
      </c>
      <c r="AP95" s="109">
        <f>IF(MOD(COLUMNS($O$85:AP$85)-1,$M95)=0,1,0)</f>
        <v>0</v>
      </c>
      <c r="AQ95" s="109">
        <f>IF(MOD(COLUMNS($O$85:AQ$85)-1,$M95)=0,1,0)</f>
        <v>0</v>
      </c>
      <c r="AR95" s="109">
        <f>IF(MOD(COLUMNS($O$85:AR$85)-1,$M95)=0,1,0)</f>
        <v>0</v>
      </c>
      <c r="AS95" s="109">
        <f>IF(MOD(COLUMNS($O$85:AS$85)-1,$M95)=0,1,0)</f>
        <v>1</v>
      </c>
      <c r="AT95" s="109">
        <f>IF(MOD(COLUMNS($O$85:AT$85)-1,$M95)=0,1,0)</f>
        <v>0</v>
      </c>
      <c r="AU95" s="109">
        <f>IF(MOD(COLUMNS($O$85:AU$85)-1,$M95)=0,1,0)</f>
        <v>0</v>
      </c>
      <c r="AV95" s="109">
        <f>IF(MOD(COLUMNS($O$85:AV$85)-1,$M95)=0,1,0)</f>
        <v>0</v>
      </c>
      <c r="AW95" s="109">
        <f>IF(MOD(COLUMNS($O$85:AW$85)-1,$M95)=0,1,0)</f>
        <v>0</v>
      </c>
      <c r="AX95" s="109">
        <f>IF(MOD(COLUMNS($O$85:AX$85)-1,$M95)=0,1,0)</f>
        <v>0</v>
      </c>
      <c r="AY95" s="109">
        <f>IF(MOD(COLUMNS($O$85:AY$85)-1,$M95)=0,1,0)</f>
        <v>0</v>
      </c>
      <c r="AZ95" s="109">
        <f>IF(MOD(COLUMNS($O$85:AZ$85)-1,$M95)=0,1,0)</f>
        <v>0</v>
      </c>
      <c r="BA95" s="109">
        <f>IF(MOD(COLUMNS($O$85:BA$85)-1,$M95)=0,1,0)</f>
        <v>0</v>
      </c>
      <c r="BB95" s="109">
        <f>IF(MOD(COLUMNS($O$85:BB$85)-1,$M95)=0,1,0)</f>
        <v>0</v>
      </c>
      <c r="BC95" s="109">
        <f>IF(MOD(COLUMNS($O$85:BC$85)-1,$M95)=0,1,0)</f>
        <v>0</v>
      </c>
    </row>
    <row r="96" spans="2:55" hidden="1" outlineLevel="1" x14ac:dyDescent="0.2">
      <c r="B96" s="21" t="s">
        <v>247</v>
      </c>
      <c r="C96" s="16" t="s">
        <v>19</v>
      </c>
      <c r="D96" s="16">
        <v>64600</v>
      </c>
      <c r="E96" s="166" t="s">
        <v>71</v>
      </c>
      <c r="F96" s="489" t="s">
        <v>78</v>
      </c>
      <c r="G96" s="490"/>
      <c r="H96" s="490"/>
      <c r="I96" s="490"/>
      <c r="J96" s="491"/>
      <c r="K96" s="257"/>
      <c r="L96" s="99">
        <v>0</v>
      </c>
      <c r="M96" s="99">
        <v>20</v>
      </c>
      <c r="N96" s="99">
        <f t="shared" si="17"/>
        <v>3</v>
      </c>
      <c r="O96" s="109">
        <f>IF(MOD(COLUMNS($O$85:O$85)-1,$M96)=0,1,0)</f>
        <v>1</v>
      </c>
      <c r="P96" s="109">
        <f>IF(MOD(COLUMNS($O$85:P$85)-1,$M96)=0,1,0)</f>
        <v>0</v>
      </c>
      <c r="Q96" s="109">
        <f>IF(MOD(COLUMNS($O$85:Q$85)-1,$M96)=0,1,0)</f>
        <v>0</v>
      </c>
      <c r="R96" s="109">
        <f>IF(MOD(COLUMNS($O$85:R$85)-1,$M96)=0,1,0)</f>
        <v>0</v>
      </c>
      <c r="S96" s="109">
        <f>IF(MOD(COLUMNS($O$85:S$85)-1,$M96)=0,1,0)</f>
        <v>0</v>
      </c>
      <c r="T96" s="109">
        <f>IF(MOD(COLUMNS($O$85:T$85)-1,$M96)=0,1,0)</f>
        <v>0</v>
      </c>
      <c r="U96" s="109">
        <f>IF(MOD(COLUMNS($O$85:U$85)-1,$M96)=0,1,0)</f>
        <v>0</v>
      </c>
      <c r="V96" s="109">
        <f>IF(MOD(COLUMNS($O$85:V$85)-1,$M96)=0,1,0)</f>
        <v>0</v>
      </c>
      <c r="W96" s="109">
        <f>IF(MOD(COLUMNS($O$85:W$85)-1,$M96)=0,1,0)</f>
        <v>0</v>
      </c>
      <c r="X96" s="109">
        <f>IF(MOD(COLUMNS($O$85:X$85)-1,$M96)=0,1,0)</f>
        <v>0</v>
      </c>
      <c r="Y96" s="109">
        <f>IF(MOD(COLUMNS($O$85:Y$85)-1,$M96)=0,1,0)</f>
        <v>0</v>
      </c>
      <c r="Z96" s="109">
        <f>IF(MOD(COLUMNS($O$85:Z$85)-1,$M96)=0,1,0)</f>
        <v>0</v>
      </c>
      <c r="AA96" s="109">
        <f>IF(MOD(COLUMNS($O$85:AA$85)-1,$M96)=0,1,0)</f>
        <v>0</v>
      </c>
      <c r="AB96" s="109">
        <f>IF(MOD(COLUMNS($O$85:AB$85)-1,$M96)=0,1,0)</f>
        <v>0</v>
      </c>
      <c r="AC96" s="109">
        <f>IF(MOD(COLUMNS($O$85:AC$85)-1,$M96)=0,1,0)</f>
        <v>0</v>
      </c>
      <c r="AD96" s="109">
        <f>IF(MOD(COLUMNS($O$85:AD$85)-1,$M96)=0,1,0)</f>
        <v>0</v>
      </c>
      <c r="AE96" s="109">
        <f>IF(MOD(COLUMNS($O$85:AE$85)-1,$M96)=0,1,0)</f>
        <v>0</v>
      </c>
      <c r="AF96" s="109">
        <f>IF(MOD(COLUMNS($O$85:AF$85)-1,$M96)=0,1,0)</f>
        <v>0</v>
      </c>
      <c r="AG96" s="109">
        <f>IF(MOD(COLUMNS($O$85:AG$85)-1,$M96)=0,1,0)</f>
        <v>0</v>
      </c>
      <c r="AH96" s="109">
        <f>IF(MOD(COLUMNS($O$85:AH$85)-1,$M96)=0,1,0)</f>
        <v>0</v>
      </c>
      <c r="AI96" s="109">
        <f>IF(MOD(COLUMNS($O$85:AI$85)-1,$M96)=0,1,0)</f>
        <v>1</v>
      </c>
      <c r="AJ96" s="109">
        <f>IF(MOD(COLUMNS($O$85:AJ$85)-1,$M96)=0,1,0)</f>
        <v>0</v>
      </c>
      <c r="AK96" s="109">
        <f>IF(MOD(COLUMNS($O$85:AK$85)-1,$M96)=0,1,0)</f>
        <v>0</v>
      </c>
      <c r="AL96" s="109">
        <f>IF(MOD(COLUMNS($O$85:AL$85)-1,$M96)=0,1,0)</f>
        <v>0</v>
      </c>
      <c r="AM96" s="109">
        <f>IF(MOD(COLUMNS($O$85:AM$85)-1,$M96)=0,1,0)</f>
        <v>0</v>
      </c>
      <c r="AN96" s="109">
        <f>IF(MOD(COLUMNS($O$85:AN$85)-1,$M96)=0,1,0)</f>
        <v>0</v>
      </c>
      <c r="AO96" s="109">
        <f>IF(MOD(COLUMNS($O$85:AO$85)-1,$M96)=0,1,0)</f>
        <v>0</v>
      </c>
      <c r="AP96" s="109">
        <f>IF(MOD(COLUMNS($O$85:AP$85)-1,$M96)=0,1,0)</f>
        <v>0</v>
      </c>
      <c r="AQ96" s="109">
        <f>IF(MOD(COLUMNS($O$85:AQ$85)-1,$M96)=0,1,0)</f>
        <v>0</v>
      </c>
      <c r="AR96" s="109">
        <f>IF(MOD(COLUMNS($O$85:AR$85)-1,$M96)=0,1,0)</f>
        <v>0</v>
      </c>
      <c r="AS96" s="109">
        <f>IF(MOD(COLUMNS($O$85:AS$85)-1,$M96)=0,1,0)</f>
        <v>0</v>
      </c>
      <c r="AT96" s="109">
        <f>IF(MOD(COLUMNS($O$85:AT$85)-1,$M96)=0,1,0)</f>
        <v>0</v>
      </c>
      <c r="AU96" s="109">
        <f>IF(MOD(COLUMNS($O$85:AU$85)-1,$M96)=0,1,0)</f>
        <v>0</v>
      </c>
      <c r="AV96" s="109">
        <f>IF(MOD(COLUMNS($O$85:AV$85)-1,$M96)=0,1,0)</f>
        <v>0</v>
      </c>
      <c r="AW96" s="109">
        <f>IF(MOD(COLUMNS($O$85:AW$85)-1,$M96)=0,1,0)</f>
        <v>0</v>
      </c>
      <c r="AX96" s="109">
        <f>IF(MOD(COLUMNS($O$85:AX$85)-1,$M96)=0,1,0)</f>
        <v>0</v>
      </c>
      <c r="AY96" s="109">
        <f>IF(MOD(COLUMNS($O$85:AY$85)-1,$M96)=0,1,0)</f>
        <v>0</v>
      </c>
      <c r="AZ96" s="109">
        <f>IF(MOD(COLUMNS($O$85:AZ$85)-1,$M96)=0,1,0)</f>
        <v>0</v>
      </c>
      <c r="BA96" s="109">
        <f>IF(MOD(COLUMNS($O$85:BA$85)-1,$M96)=0,1,0)</f>
        <v>0</v>
      </c>
      <c r="BB96" s="109">
        <f>IF(MOD(COLUMNS($O$85:BB$85)-1,$M96)=0,1,0)</f>
        <v>0</v>
      </c>
      <c r="BC96" s="109">
        <f>IF(MOD(COLUMNS($O$85:BC$85)-1,$M96)=0,1,0)</f>
        <v>1</v>
      </c>
    </row>
    <row r="97" spans="2:46" hidden="1" outlineLevel="1" x14ac:dyDescent="0.2">
      <c r="K97" s="1"/>
    </row>
    <row r="98" spans="2:46" ht="12.75" hidden="1" outlineLevel="1" thickBot="1" x14ac:dyDescent="0.25"/>
    <row r="99" spans="2:46" hidden="1" outlineLevel="1" x14ac:dyDescent="0.2">
      <c r="D99" s="175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7"/>
    </row>
    <row r="100" spans="2:46" ht="15" hidden="1" outlineLevel="1" x14ac:dyDescent="0.25">
      <c r="B100" s="23" t="s">
        <v>145</v>
      </c>
      <c r="C100" s="170" t="s">
        <v>7</v>
      </c>
      <c r="D100" s="178" t="s">
        <v>29</v>
      </c>
      <c r="E100" s="24" t="s">
        <v>30</v>
      </c>
      <c r="F100" s="24" t="s">
        <v>31</v>
      </c>
      <c r="G100" s="24" t="s">
        <v>32</v>
      </c>
      <c r="H100" s="24" t="s">
        <v>33</v>
      </c>
      <c r="I100" s="24" t="s">
        <v>34</v>
      </c>
      <c r="J100" s="24" t="s">
        <v>35</v>
      </c>
      <c r="K100" s="24" t="s">
        <v>36</v>
      </c>
      <c r="L100" s="24" t="s">
        <v>37</v>
      </c>
      <c r="M100" s="24" t="s">
        <v>38</v>
      </c>
      <c r="N100" s="24" t="s">
        <v>39</v>
      </c>
      <c r="O100" s="179" t="s">
        <v>203</v>
      </c>
      <c r="P100" s="62" t="s">
        <v>67</v>
      </c>
      <c r="Q100" s="492" t="s">
        <v>68</v>
      </c>
      <c r="R100" s="493"/>
      <c r="S100" s="493"/>
      <c r="T100" s="493"/>
      <c r="U100" s="494"/>
    </row>
    <row r="101" spans="2:46" hidden="1" outlineLevel="1" x14ac:dyDescent="0.2">
      <c r="B101" s="19" t="s">
        <v>146</v>
      </c>
      <c r="C101" s="171" t="s">
        <v>53</v>
      </c>
      <c r="D101" s="180">
        <f t="shared" ref="D101:O101" si="18">$O$103*D$102*$W$102</f>
        <v>523</v>
      </c>
      <c r="E101" s="15">
        <f t="shared" si="18"/>
        <v>523</v>
      </c>
      <c r="F101" s="15">
        <f t="shared" si="18"/>
        <v>523</v>
      </c>
      <c r="G101" s="15">
        <f t="shared" si="18"/>
        <v>523</v>
      </c>
      <c r="H101" s="15">
        <f t="shared" si="18"/>
        <v>523</v>
      </c>
      <c r="I101" s="15">
        <f t="shared" si="18"/>
        <v>523</v>
      </c>
      <c r="J101" s="15">
        <f t="shared" si="18"/>
        <v>523</v>
      </c>
      <c r="K101" s="15">
        <f t="shared" si="18"/>
        <v>523</v>
      </c>
      <c r="L101" s="15">
        <f t="shared" si="18"/>
        <v>523</v>
      </c>
      <c r="M101" s="15">
        <f t="shared" si="18"/>
        <v>523</v>
      </c>
      <c r="N101" s="15">
        <f t="shared" si="18"/>
        <v>523</v>
      </c>
      <c r="O101" s="191">
        <f t="shared" si="18"/>
        <v>523</v>
      </c>
      <c r="P101" s="204"/>
      <c r="Q101" s="495"/>
      <c r="R101" s="496"/>
      <c r="S101" s="496"/>
      <c r="T101" s="496"/>
      <c r="U101" s="497"/>
    </row>
    <row r="102" spans="2:46" hidden="1" outlineLevel="1" x14ac:dyDescent="0.2">
      <c r="B102" s="88" t="s">
        <v>147</v>
      </c>
      <c r="C102" s="172" t="s">
        <v>148</v>
      </c>
      <c r="D102" s="196">
        <f t="shared" ref="D102:O102" si="19">D$103/$O$103</f>
        <v>1</v>
      </c>
      <c r="E102" s="139">
        <f t="shared" si="19"/>
        <v>1</v>
      </c>
      <c r="F102" s="139">
        <f t="shared" si="19"/>
        <v>1</v>
      </c>
      <c r="G102" s="139">
        <f t="shared" si="19"/>
        <v>1</v>
      </c>
      <c r="H102" s="139">
        <f t="shared" si="19"/>
        <v>1</v>
      </c>
      <c r="I102" s="139">
        <f t="shared" si="19"/>
        <v>1</v>
      </c>
      <c r="J102" s="139">
        <f t="shared" si="19"/>
        <v>1</v>
      </c>
      <c r="K102" s="139">
        <f t="shared" si="19"/>
        <v>1</v>
      </c>
      <c r="L102" s="139">
        <f t="shared" si="19"/>
        <v>1</v>
      </c>
      <c r="M102" s="139">
        <f t="shared" si="19"/>
        <v>1</v>
      </c>
      <c r="N102" s="139">
        <f t="shared" si="19"/>
        <v>1</v>
      </c>
      <c r="O102" s="197">
        <f t="shared" si="19"/>
        <v>1</v>
      </c>
      <c r="P102" s="205"/>
      <c r="Q102" s="486"/>
      <c r="R102" s="487"/>
      <c r="S102" s="487"/>
      <c r="T102" s="487"/>
      <c r="U102" s="488"/>
      <c r="W102" s="98">
        <f>$W$103/$O$103</f>
        <v>1</v>
      </c>
      <c r="X102" s="115" t="s">
        <v>149</v>
      </c>
    </row>
    <row r="103" spans="2:46" hidden="1" outlineLevel="1" x14ac:dyDescent="0.2">
      <c r="B103" s="88" t="s">
        <v>150</v>
      </c>
      <c r="C103" s="172" t="s">
        <v>53</v>
      </c>
      <c r="D103" s="182">
        <f t="shared" ref="D103:O103" si="20">SUM(D$104:D$107)</f>
        <v>523</v>
      </c>
      <c r="E103" s="85">
        <f t="shared" si="20"/>
        <v>523</v>
      </c>
      <c r="F103" s="85">
        <f t="shared" si="20"/>
        <v>523</v>
      </c>
      <c r="G103" s="85">
        <f t="shared" si="20"/>
        <v>523</v>
      </c>
      <c r="H103" s="85">
        <f t="shared" si="20"/>
        <v>523</v>
      </c>
      <c r="I103" s="85">
        <f t="shared" si="20"/>
        <v>523</v>
      </c>
      <c r="J103" s="85">
        <f t="shared" si="20"/>
        <v>523</v>
      </c>
      <c r="K103" s="85">
        <f t="shared" si="20"/>
        <v>523</v>
      </c>
      <c r="L103" s="85">
        <f t="shared" si="20"/>
        <v>523</v>
      </c>
      <c r="M103" s="85">
        <f t="shared" si="20"/>
        <v>523</v>
      </c>
      <c r="N103" s="85">
        <f t="shared" si="20"/>
        <v>523</v>
      </c>
      <c r="O103" s="193">
        <f t="shared" si="20"/>
        <v>523</v>
      </c>
      <c r="P103" s="205"/>
      <c r="Q103" s="486"/>
      <c r="R103" s="487"/>
      <c r="S103" s="487"/>
      <c r="T103" s="487"/>
      <c r="U103" s="488"/>
      <c r="W103" s="118">
        <v>523</v>
      </c>
      <c r="X103" s="115" t="s">
        <v>151</v>
      </c>
    </row>
    <row r="104" spans="2:46" hidden="1" outlineLevel="1" x14ac:dyDescent="0.2">
      <c r="B104" s="103" t="s">
        <v>264</v>
      </c>
      <c r="C104" s="172" t="s">
        <v>53</v>
      </c>
      <c r="D104" s="182">
        <v>34</v>
      </c>
      <c r="E104" s="85">
        <v>34</v>
      </c>
      <c r="F104" s="85">
        <v>34</v>
      </c>
      <c r="G104" s="85">
        <v>34</v>
      </c>
      <c r="H104" s="85">
        <v>34</v>
      </c>
      <c r="I104" s="85">
        <v>34</v>
      </c>
      <c r="J104" s="85">
        <v>34</v>
      </c>
      <c r="K104" s="85">
        <v>34</v>
      </c>
      <c r="L104" s="85">
        <v>34</v>
      </c>
      <c r="M104" s="85">
        <v>34</v>
      </c>
      <c r="N104" s="85">
        <v>34</v>
      </c>
      <c r="O104" s="193">
        <v>34</v>
      </c>
      <c r="P104" s="167" t="s">
        <v>71</v>
      </c>
      <c r="Q104" s="486" t="s">
        <v>72</v>
      </c>
      <c r="R104" s="487"/>
      <c r="S104" s="487"/>
      <c r="T104" s="487"/>
      <c r="U104" s="488"/>
    </row>
    <row r="105" spans="2:46" hidden="1" outlineLevel="1" x14ac:dyDescent="0.2">
      <c r="B105" s="103" t="s">
        <v>265</v>
      </c>
      <c r="C105" s="172" t="s">
        <v>53</v>
      </c>
      <c r="D105" s="182">
        <v>51</v>
      </c>
      <c r="E105" s="85">
        <v>51</v>
      </c>
      <c r="F105" s="85">
        <v>51</v>
      </c>
      <c r="G105" s="85">
        <v>51</v>
      </c>
      <c r="H105" s="85">
        <v>51</v>
      </c>
      <c r="I105" s="85">
        <v>51</v>
      </c>
      <c r="J105" s="85">
        <v>51</v>
      </c>
      <c r="K105" s="85">
        <v>51</v>
      </c>
      <c r="L105" s="85">
        <v>51</v>
      </c>
      <c r="M105" s="85">
        <v>51</v>
      </c>
      <c r="N105" s="85">
        <v>51</v>
      </c>
      <c r="O105" s="193">
        <v>51</v>
      </c>
      <c r="P105" s="167" t="s">
        <v>71</v>
      </c>
      <c r="Q105" s="486" t="s">
        <v>78</v>
      </c>
      <c r="R105" s="487"/>
      <c r="S105" s="487"/>
      <c r="T105" s="487"/>
      <c r="U105" s="488"/>
    </row>
    <row r="106" spans="2:46" hidden="1" outlineLevel="1" x14ac:dyDescent="0.2">
      <c r="B106" s="103" t="s">
        <v>266</v>
      </c>
      <c r="C106" s="172" t="s">
        <v>53</v>
      </c>
      <c r="D106" s="182">
        <v>321</v>
      </c>
      <c r="E106" s="85">
        <v>321</v>
      </c>
      <c r="F106" s="85">
        <v>321</v>
      </c>
      <c r="G106" s="85">
        <v>321</v>
      </c>
      <c r="H106" s="85">
        <v>321</v>
      </c>
      <c r="I106" s="85">
        <v>321</v>
      </c>
      <c r="J106" s="85">
        <v>321</v>
      </c>
      <c r="K106" s="85">
        <v>321</v>
      </c>
      <c r="L106" s="85">
        <v>321</v>
      </c>
      <c r="M106" s="85">
        <v>321</v>
      </c>
      <c r="N106" s="85">
        <v>321</v>
      </c>
      <c r="O106" s="193">
        <v>321</v>
      </c>
      <c r="P106" s="167" t="s">
        <v>71</v>
      </c>
      <c r="Q106" s="486" t="s">
        <v>78</v>
      </c>
      <c r="R106" s="487"/>
      <c r="S106" s="487"/>
      <c r="T106" s="487"/>
      <c r="U106" s="488"/>
    </row>
    <row r="107" spans="2:46" hidden="1" outlineLevel="1" x14ac:dyDescent="0.2">
      <c r="B107" s="138" t="s">
        <v>267</v>
      </c>
      <c r="C107" s="173" t="s">
        <v>53</v>
      </c>
      <c r="D107" s="183">
        <v>117</v>
      </c>
      <c r="E107" s="91">
        <v>117</v>
      </c>
      <c r="F107" s="91">
        <v>117</v>
      </c>
      <c r="G107" s="91">
        <v>117</v>
      </c>
      <c r="H107" s="91">
        <v>117</v>
      </c>
      <c r="I107" s="91">
        <v>117</v>
      </c>
      <c r="J107" s="91">
        <v>117</v>
      </c>
      <c r="K107" s="91">
        <v>117</v>
      </c>
      <c r="L107" s="91">
        <v>117</v>
      </c>
      <c r="M107" s="91">
        <v>117</v>
      </c>
      <c r="N107" s="91">
        <v>117</v>
      </c>
      <c r="O107" s="194">
        <v>117</v>
      </c>
      <c r="P107" s="166" t="s">
        <v>71</v>
      </c>
      <c r="Q107" s="489" t="s">
        <v>78</v>
      </c>
      <c r="R107" s="490"/>
      <c r="S107" s="490"/>
      <c r="T107" s="490"/>
      <c r="U107" s="491"/>
    </row>
    <row r="108" spans="2:46" hidden="1" outlineLevel="1" x14ac:dyDescent="0.2">
      <c r="C108" s="8"/>
      <c r="D108" s="184"/>
      <c r="O108" s="185"/>
      <c r="P108" s="42"/>
      <c r="Q108" s="42"/>
      <c r="R108" s="42"/>
      <c r="S108" s="42"/>
      <c r="T108" s="42"/>
      <c r="U108" s="42"/>
    </row>
    <row r="109" spans="2:46" hidden="1" outlineLevel="1" x14ac:dyDescent="0.2">
      <c r="D109" s="186"/>
      <c r="F109" s="42"/>
      <c r="G109" s="42"/>
      <c r="H109" s="42"/>
      <c r="I109" s="42"/>
      <c r="J109" s="42"/>
      <c r="K109" s="42"/>
      <c r="L109" s="42"/>
      <c r="M109" s="42"/>
      <c r="N109" s="42"/>
      <c r="O109" s="198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</row>
    <row r="110" spans="2:46" ht="15" hidden="1" outlineLevel="1" x14ac:dyDescent="0.25">
      <c r="B110" s="23" t="s">
        <v>161</v>
      </c>
      <c r="C110" s="170" t="s">
        <v>7</v>
      </c>
      <c r="D110" s="178" t="s">
        <v>29</v>
      </c>
      <c r="E110" s="24" t="s">
        <v>30</v>
      </c>
      <c r="F110" s="24" t="s">
        <v>31</v>
      </c>
      <c r="G110" s="24" t="s">
        <v>32</v>
      </c>
      <c r="H110" s="24" t="s">
        <v>33</v>
      </c>
      <c r="I110" s="24" t="s">
        <v>34</v>
      </c>
      <c r="J110" s="24" t="s">
        <v>35</v>
      </c>
      <c r="K110" s="24" t="s">
        <v>36</v>
      </c>
      <c r="L110" s="24" t="s">
        <v>37</v>
      </c>
      <c r="M110" s="24" t="s">
        <v>38</v>
      </c>
      <c r="N110" s="24" t="s">
        <v>39</v>
      </c>
      <c r="O110" s="179" t="s">
        <v>203</v>
      </c>
      <c r="P110" s="62" t="s">
        <v>67</v>
      </c>
      <c r="Q110" s="492" t="s">
        <v>68</v>
      </c>
      <c r="R110" s="493"/>
      <c r="S110" s="493"/>
      <c r="T110" s="493"/>
      <c r="U110" s="494"/>
    </row>
    <row r="111" spans="2:46" hidden="1" outlineLevel="1" x14ac:dyDescent="0.2">
      <c r="B111" s="19" t="s">
        <v>162</v>
      </c>
      <c r="C111" s="171" t="s">
        <v>53</v>
      </c>
      <c r="D111" s="180">
        <f t="shared" ref="D111:O111" si="21">$O$113*D$112*$W$112</f>
        <v>105</v>
      </c>
      <c r="E111" s="15">
        <f t="shared" si="21"/>
        <v>105</v>
      </c>
      <c r="F111" s="15">
        <f t="shared" si="21"/>
        <v>105</v>
      </c>
      <c r="G111" s="15">
        <f t="shared" si="21"/>
        <v>105</v>
      </c>
      <c r="H111" s="15">
        <f t="shared" si="21"/>
        <v>105</v>
      </c>
      <c r="I111" s="15">
        <f t="shared" si="21"/>
        <v>105</v>
      </c>
      <c r="J111" s="15">
        <f t="shared" si="21"/>
        <v>105</v>
      </c>
      <c r="K111" s="15">
        <f t="shared" si="21"/>
        <v>105</v>
      </c>
      <c r="L111" s="15">
        <f t="shared" si="21"/>
        <v>105</v>
      </c>
      <c r="M111" s="15">
        <f t="shared" si="21"/>
        <v>105</v>
      </c>
      <c r="N111" s="15">
        <f t="shared" si="21"/>
        <v>105</v>
      </c>
      <c r="O111" s="191">
        <f t="shared" si="21"/>
        <v>105</v>
      </c>
      <c r="P111" s="204"/>
      <c r="Q111" s="495"/>
      <c r="R111" s="496"/>
      <c r="S111" s="496"/>
      <c r="T111" s="496"/>
      <c r="U111" s="497"/>
      <c r="W111" s="119"/>
    </row>
    <row r="112" spans="2:46" s="100" customFormat="1" hidden="1" outlineLevel="1" x14ac:dyDescent="0.2">
      <c r="B112" s="88" t="s">
        <v>147</v>
      </c>
      <c r="C112" s="172" t="s">
        <v>148</v>
      </c>
      <c r="D112" s="181">
        <f t="shared" ref="D112:O112" si="22">D$113/$O$113</f>
        <v>1</v>
      </c>
      <c r="E112" s="117">
        <f t="shared" si="22"/>
        <v>1</v>
      </c>
      <c r="F112" s="117">
        <f t="shared" si="22"/>
        <v>1</v>
      </c>
      <c r="G112" s="117">
        <f t="shared" si="22"/>
        <v>1</v>
      </c>
      <c r="H112" s="117">
        <f t="shared" si="22"/>
        <v>1</v>
      </c>
      <c r="I112" s="117">
        <f t="shared" si="22"/>
        <v>1</v>
      </c>
      <c r="J112" s="117">
        <f t="shared" si="22"/>
        <v>1</v>
      </c>
      <c r="K112" s="117">
        <f t="shared" si="22"/>
        <v>1</v>
      </c>
      <c r="L112" s="117">
        <f t="shared" si="22"/>
        <v>1</v>
      </c>
      <c r="M112" s="117">
        <f t="shared" si="22"/>
        <v>1</v>
      </c>
      <c r="N112" s="117">
        <f t="shared" si="22"/>
        <v>1</v>
      </c>
      <c r="O112" s="192">
        <f t="shared" si="22"/>
        <v>1</v>
      </c>
      <c r="P112" s="230"/>
      <c r="Q112" s="486"/>
      <c r="R112" s="487"/>
      <c r="S112" s="487"/>
      <c r="T112" s="487"/>
      <c r="U112" s="488"/>
      <c r="W112" s="98">
        <f>$W$113/$O$113</f>
        <v>1</v>
      </c>
      <c r="X112" s="115" t="s">
        <v>149</v>
      </c>
      <c r="Z112" s="8"/>
      <c r="AA112" s="8"/>
      <c r="AB112" s="8"/>
      <c r="AC112" s="8"/>
    </row>
    <row r="113" spans="2:29" s="100" customFormat="1" hidden="1" outlineLevel="1" x14ac:dyDescent="0.2">
      <c r="B113" s="88" t="s">
        <v>150</v>
      </c>
      <c r="C113" s="172" t="s">
        <v>53</v>
      </c>
      <c r="D113" s="182">
        <v>105</v>
      </c>
      <c r="E113" s="85">
        <v>105</v>
      </c>
      <c r="F113" s="85">
        <v>105</v>
      </c>
      <c r="G113" s="85">
        <v>105</v>
      </c>
      <c r="H113" s="85">
        <v>105</v>
      </c>
      <c r="I113" s="85">
        <v>105</v>
      </c>
      <c r="J113" s="85">
        <v>105</v>
      </c>
      <c r="K113" s="85">
        <v>105</v>
      </c>
      <c r="L113" s="85">
        <v>105</v>
      </c>
      <c r="M113" s="85">
        <v>105</v>
      </c>
      <c r="N113" s="85">
        <v>105</v>
      </c>
      <c r="O113" s="193">
        <v>105</v>
      </c>
      <c r="P113" s="167" t="s">
        <v>71</v>
      </c>
      <c r="Q113" s="486" t="s">
        <v>78</v>
      </c>
      <c r="R113" s="487"/>
      <c r="S113" s="487"/>
      <c r="T113" s="487"/>
      <c r="U113" s="488"/>
      <c r="W113" s="118">
        <v>105</v>
      </c>
      <c r="X113" s="115" t="s">
        <v>151</v>
      </c>
      <c r="Z113" s="8"/>
      <c r="AA113" s="8"/>
      <c r="AB113" s="8"/>
      <c r="AC113" s="8"/>
    </row>
    <row r="114" spans="2:29" hidden="1" outlineLevel="1" x14ac:dyDescent="0.2">
      <c r="B114" s="20"/>
      <c r="C114" s="174"/>
      <c r="D114" s="18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95"/>
      <c r="P114" s="230"/>
      <c r="Q114" s="486"/>
      <c r="R114" s="487"/>
      <c r="S114" s="487"/>
      <c r="T114" s="487"/>
      <c r="U114" s="488"/>
      <c r="W114" s="119"/>
    </row>
    <row r="115" spans="2:29" hidden="1" outlineLevel="1" x14ac:dyDescent="0.2">
      <c r="B115" s="20" t="s">
        <v>57</v>
      </c>
      <c r="C115" s="174" t="s">
        <v>53</v>
      </c>
      <c r="D115" s="187">
        <f t="shared" ref="D115:O115" si="23">$O$117*D$116*$W$116</f>
        <v>600</v>
      </c>
      <c r="E115" s="17">
        <f t="shared" si="23"/>
        <v>600</v>
      </c>
      <c r="F115" s="17">
        <f t="shared" si="23"/>
        <v>600</v>
      </c>
      <c r="G115" s="17">
        <f t="shared" si="23"/>
        <v>600</v>
      </c>
      <c r="H115" s="17">
        <f t="shared" si="23"/>
        <v>600</v>
      </c>
      <c r="I115" s="17">
        <f t="shared" si="23"/>
        <v>600</v>
      </c>
      <c r="J115" s="17">
        <f t="shared" si="23"/>
        <v>600</v>
      </c>
      <c r="K115" s="17">
        <f t="shared" si="23"/>
        <v>600</v>
      </c>
      <c r="L115" s="17">
        <f t="shared" si="23"/>
        <v>600</v>
      </c>
      <c r="M115" s="17">
        <f t="shared" si="23"/>
        <v>600</v>
      </c>
      <c r="N115" s="17">
        <f t="shared" si="23"/>
        <v>600</v>
      </c>
      <c r="O115" s="195">
        <f t="shared" si="23"/>
        <v>600</v>
      </c>
      <c r="P115" s="230"/>
      <c r="Q115" s="486"/>
      <c r="R115" s="487"/>
      <c r="S115" s="487"/>
      <c r="T115" s="487"/>
      <c r="U115" s="488"/>
      <c r="W115" s="119"/>
    </row>
    <row r="116" spans="2:29" hidden="1" outlineLevel="1" x14ac:dyDescent="0.2">
      <c r="B116" s="88" t="s">
        <v>147</v>
      </c>
      <c r="C116" s="172" t="s">
        <v>148</v>
      </c>
      <c r="D116" s="181">
        <f t="shared" ref="D116:O116" si="24">D$117/$O$117</f>
        <v>1</v>
      </c>
      <c r="E116" s="117">
        <f t="shared" si="24"/>
        <v>1</v>
      </c>
      <c r="F116" s="117">
        <f t="shared" si="24"/>
        <v>1</v>
      </c>
      <c r="G116" s="117">
        <f t="shared" si="24"/>
        <v>1</v>
      </c>
      <c r="H116" s="117">
        <f t="shared" si="24"/>
        <v>1</v>
      </c>
      <c r="I116" s="117">
        <f t="shared" si="24"/>
        <v>1</v>
      </c>
      <c r="J116" s="117">
        <f t="shared" si="24"/>
        <v>1</v>
      </c>
      <c r="K116" s="117">
        <f t="shared" si="24"/>
        <v>1</v>
      </c>
      <c r="L116" s="117">
        <f t="shared" si="24"/>
        <v>1</v>
      </c>
      <c r="M116" s="117">
        <f t="shared" si="24"/>
        <v>1</v>
      </c>
      <c r="N116" s="117">
        <f t="shared" si="24"/>
        <v>1</v>
      </c>
      <c r="O116" s="192">
        <f t="shared" si="24"/>
        <v>1</v>
      </c>
      <c r="P116" s="230"/>
      <c r="Q116" s="486"/>
      <c r="R116" s="487"/>
      <c r="S116" s="487"/>
      <c r="T116" s="487"/>
      <c r="U116" s="488"/>
      <c r="W116" s="98">
        <f>$W$117/$O$117</f>
        <v>1</v>
      </c>
      <c r="X116" s="115" t="s">
        <v>149</v>
      </c>
    </row>
    <row r="117" spans="2:29" hidden="1" outlineLevel="1" x14ac:dyDescent="0.2">
      <c r="B117" s="90" t="s">
        <v>150</v>
      </c>
      <c r="C117" s="173" t="s">
        <v>53</v>
      </c>
      <c r="D117" s="183">
        <v>600</v>
      </c>
      <c r="E117" s="91">
        <v>600</v>
      </c>
      <c r="F117" s="91">
        <v>600</v>
      </c>
      <c r="G117" s="91">
        <v>600</v>
      </c>
      <c r="H117" s="91">
        <v>600</v>
      </c>
      <c r="I117" s="91">
        <v>600</v>
      </c>
      <c r="J117" s="91">
        <v>600</v>
      </c>
      <c r="K117" s="91">
        <v>600</v>
      </c>
      <c r="L117" s="91">
        <v>600</v>
      </c>
      <c r="M117" s="91">
        <v>600</v>
      </c>
      <c r="N117" s="91">
        <v>600</v>
      </c>
      <c r="O117" s="194">
        <v>600</v>
      </c>
      <c r="P117" s="166" t="s">
        <v>71</v>
      </c>
      <c r="Q117" s="489" t="s">
        <v>78</v>
      </c>
      <c r="R117" s="490"/>
      <c r="S117" s="490"/>
      <c r="T117" s="490"/>
      <c r="U117" s="491"/>
      <c r="W117" s="118">
        <v>600</v>
      </c>
      <c r="X117" s="115" t="s">
        <v>151</v>
      </c>
    </row>
    <row r="118" spans="2:29" ht="12.75" hidden="1" outlineLevel="1" thickBot="1" x14ac:dyDescent="0.25">
      <c r="D118" s="188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90"/>
    </row>
    <row r="119" spans="2:29" hidden="1" outlineLevel="1" x14ac:dyDescent="0.2"/>
    <row r="120" spans="2:29" hidden="1" outlineLevel="1" x14ac:dyDescent="0.2"/>
    <row r="121" spans="2:29" ht="15" hidden="1" outlineLevel="1" x14ac:dyDescent="0.25">
      <c r="B121" s="23" t="s">
        <v>165</v>
      </c>
      <c r="C121" s="24" t="s">
        <v>7</v>
      </c>
      <c r="D121" s="24" t="s">
        <v>66</v>
      </c>
      <c r="E121" s="24" t="s">
        <v>67</v>
      </c>
      <c r="F121" s="492" t="s">
        <v>68</v>
      </c>
      <c r="G121" s="493"/>
      <c r="H121" s="493"/>
      <c r="I121" s="493"/>
      <c r="J121" s="494"/>
    </row>
    <row r="122" spans="2:29" hidden="1" outlineLevel="1" x14ac:dyDescent="0.2">
      <c r="B122" s="19" t="s">
        <v>166</v>
      </c>
      <c r="C122" s="10" t="s">
        <v>23</v>
      </c>
      <c r="D122" s="25">
        <v>3.8</v>
      </c>
      <c r="E122" s="167" t="s">
        <v>71</v>
      </c>
      <c r="F122" s="498" t="s">
        <v>72</v>
      </c>
      <c r="G122" s="499"/>
      <c r="H122" s="499"/>
      <c r="I122" s="499"/>
      <c r="J122" s="500"/>
    </row>
    <row r="123" spans="2:29" hidden="1" outlineLevel="1" x14ac:dyDescent="0.2">
      <c r="B123" s="22" t="s">
        <v>167</v>
      </c>
      <c r="C123" s="157" t="s">
        <v>100</v>
      </c>
      <c r="D123" s="18">
        <v>65</v>
      </c>
      <c r="E123" s="167" t="s">
        <v>71</v>
      </c>
      <c r="F123" s="513" t="s">
        <v>78</v>
      </c>
      <c r="G123" s="514"/>
      <c r="H123" s="514"/>
      <c r="I123" s="514"/>
      <c r="J123" s="515"/>
    </row>
    <row r="124" spans="2:29" hidden="1" outlineLevel="1" x14ac:dyDescent="0.2">
      <c r="B124" s="20" t="s">
        <v>168</v>
      </c>
      <c r="C124" s="12" t="s">
        <v>169</v>
      </c>
      <c r="D124" s="159">
        <f>$K$124/100</f>
        <v>0.1</v>
      </c>
      <c r="E124" s="168" t="s">
        <v>71</v>
      </c>
      <c r="F124" s="513" t="s">
        <v>78</v>
      </c>
      <c r="G124" s="514"/>
      <c r="H124" s="514"/>
      <c r="I124" s="514"/>
      <c r="J124" s="515"/>
      <c r="K124" s="208">
        <v>10</v>
      </c>
    </row>
    <row r="125" spans="2:29" hidden="1" outlineLevel="1" x14ac:dyDescent="0.2">
      <c r="B125" s="22" t="s">
        <v>170</v>
      </c>
      <c r="C125" s="157" t="s">
        <v>148</v>
      </c>
      <c r="D125" s="158">
        <v>1.5</v>
      </c>
      <c r="E125" s="168" t="s">
        <v>71</v>
      </c>
      <c r="F125" s="513" t="s">
        <v>78</v>
      </c>
      <c r="G125" s="514"/>
      <c r="H125" s="514"/>
      <c r="I125" s="514"/>
      <c r="J125" s="515"/>
    </row>
    <row r="126" spans="2:29" hidden="1" outlineLevel="1" x14ac:dyDescent="0.2">
      <c r="B126" s="21" t="s">
        <v>171</v>
      </c>
      <c r="C126" s="11" t="s">
        <v>64</v>
      </c>
      <c r="D126" s="160">
        <f>1/$D$125</f>
        <v>0.66666666666666663</v>
      </c>
      <c r="E126" s="166"/>
      <c r="F126" s="501"/>
      <c r="G126" s="502"/>
      <c r="H126" s="502"/>
      <c r="I126" s="502"/>
      <c r="J126" s="503"/>
    </row>
    <row r="127" spans="2:29" hidden="1" outlineLevel="1" x14ac:dyDescent="0.2"/>
    <row r="128" spans="2:29" hidden="1" outlineLevel="1" x14ac:dyDescent="0.2">
      <c r="C128" s="108" t="s">
        <v>172</v>
      </c>
      <c r="D128" s="79" t="s">
        <v>173</v>
      </c>
      <c r="E128" s="108" t="s">
        <v>174</v>
      </c>
    </row>
    <row r="129" spans="2:13" ht="15" hidden="1" outlineLevel="1" x14ac:dyDescent="0.25">
      <c r="B129" s="23" t="s">
        <v>175</v>
      </c>
      <c r="C129" s="93" t="s">
        <v>23</v>
      </c>
      <c r="D129" s="24" t="s">
        <v>23</v>
      </c>
      <c r="E129" s="93" t="s">
        <v>23</v>
      </c>
    </row>
    <row r="130" spans="2:13" hidden="1" outlineLevel="1" x14ac:dyDescent="0.2">
      <c r="B130" s="19">
        <v>1</v>
      </c>
      <c r="C130" s="94">
        <f t="shared" ref="C130:C139" si="25">$D130/$D$126</f>
        <v>6.3333333333333339</v>
      </c>
      <c r="D130" s="25">
        <f t="shared" ref="D130:D139" si="26">$E130/(1-$D$124)</f>
        <v>4.2222222222222223</v>
      </c>
      <c r="E130" s="94">
        <f>$D$122</f>
        <v>3.8</v>
      </c>
      <c r="I130" s="100"/>
      <c r="K130" s="36"/>
    </row>
    <row r="131" spans="2:13" hidden="1" outlineLevel="1" x14ac:dyDescent="0.2">
      <c r="B131" s="20">
        <v>2</v>
      </c>
      <c r="C131" s="95">
        <f t="shared" si="25"/>
        <v>6.3333333333333339</v>
      </c>
      <c r="D131" s="26">
        <f t="shared" si="26"/>
        <v>4.2222222222222223</v>
      </c>
      <c r="E131" s="95">
        <f>$E130</f>
        <v>3.8</v>
      </c>
      <c r="K131" s="36"/>
    </row>
    <row r="132" spans="2:13" hidden="1" outlineLevel="1" x14ac:dyDescent="0.2">
      <c r="B132" s="20">
        <v>3</v>
      </c>
      <c r="C132" s="95">
        <f t="shared" si="25"/>
        <v>6.3333333333333339</v>
      </c>
      <c r="D132" s="26">
        <f t="shared" si="26"/>
        <v>4.2222222222222223</v>
      </c>
      <c r="E132" s="95">
        <f>$E131</f>
        <v>3.8</v>
      </c>
      <c r="I132" s="100"/>
      <c r="K132" s="36"/>
      <c r="M132" s="36"/>
    </row>
    <row r="133" spans="2:13" hidden="1" outlineLevel="1" x14ac:dyDescent="0.2">
      <c r="B133" s="20">
        <v>4</v>
      </c>
      <c r="C133" s="95">
        <f t="shared" si="25"/>
        <v>6.3333333333333339</v>
      </c>
      <c r="D133" s="26">
        <f t="shared" si="26"/>
        <v>4.2222222222222223</v>
      </c>
      <c r="E133" s="95">
        <f>$E132</f>
        <v>3.8</v>
      </c>
      <c r="I133" s="100"/>
      <c r="K133" s="36"/>
      <c r="M133" s="36"/>
    </row>
    <row r="134" spans="2:13" hidden="1" outlineLevel="1" x14ac:dyDescent="0.2">
      <c r="B134" s="20">
        <v>5</v>
      </c>
      <c r="C134" s="95">
        <f t="shared" si="25"/>
        <v>6.3333333333333339</v>
      </c>
      <c r="D134" s="26">
        <f>$E134/(1-$D$124)</f>
        <v>4.2222222222222223</v>
      </c>
      <c r="E134" s="95">
        <f>$E133</f>
        <v>3.8</v>
      </c>
      <c r="J134" s="100"/>
    </row>
    <row r="135" spans="2:13" hidden="1" outlineLevel="1" x14ac:dyDescent="0.2">
      <c r="B135" s="20">
        <v>6</v>
      </c>
      <c r="C135" s="95">
        <f t="shared" si="25"/>
        <v>6.3333333333333339</v>
      </c>
      <c r="D135" s="26">
        <f t="shared" si="26"/>
        <v>4.2222222222222223</v>
      </c>
      <c r="E135" s="95">
        <f t="shared" ref="E135:E137" si="27">$E134</f>
        <v>3.8</v>
      </c>
      <c r="J135" s="100"/>
      <c r="K135" s="100"/>
    </row>
    <row r="136" spans="2:13" hidden="1" outlineLevel="1" x14ac:dyDescent="0.2">
      <c r="B136" s="20">
        <v>7</v>
      </c>
      <c r="C136" s="95">
        <f t="shared" si="25"/>
        <v>6.3333333333333339</v>
      </c>
      <c r="D136" s="26">
        <f t="shared" si="26"/>
        <v>4.2222222222222223</v>
      </c>
      <c r="E136" s="95">
        <f>$E135</f>
        <v>3.8</v>
      </c>
      <c r="J136" s="100"/>
      <c r="K136" s="100"/>
    </row>
    <row r="137" spans="2:13" hidden="1" outlineLevel="1" x14ac:dyDescent="0.2">
      <c r="B137" s="20">
        <v>8</v>
      </c>
      <c r="C137" s="95">
        <f t="shared" si="25"/>
        <v>6.3333333333333339</v>
      </c>
      <c r="D137" s="26">
        <f t="shared" si="26"/>
        <v>4.2222222222222223</v>
      </c>
      <c r="E137" s="95">
        <f t="shared" si="27"/>
        <v>3.8</v>
      </c>
      <c r="J137" s="100"/>
      <c r="K137" s="100"/>
    </row>
    <row r="138" spans="2:13" hidden="1" outlineLevel="1" x14ac:dyDescent="0.2">
      <c r="B138" s="20">
        <v>9</v>
      </c>
      <c r="C138" s="95">
        <f>$D138/$D$126</f>
        <v>6.3333333333333339</v>
      </c>
      <c r="D138" s="26">
        <f t="shared" si="26"/>
        <v>4.2222222222222223</v>
      </c>
      <c r="E138" s="95">
        <f>$E137</f>
        <v>3.8</v>
      </c>
      <c r="J138" s="100"/>
      <c r="K138" s="100"/>
    </row>
    <row r="139" spans="2:13" hidden="1" outlineLevel="1" x14ac:dyDescent="0.2">
      <c r="B139" s="20">
        <v>10</v>
      </c>
      <c r="C139" s="95">
        <f t="shared" si="25"/>
        <v>6.3333333333333339</v>
      </c>
      <c r="D139" s="26">
        <f t="shared" si="26"/>
        <v>4.2222222222222223</v>
      </c>
      <c r="E139" s="95">
        <f>$E138</f>
        <v>3.8</v>
      </c>
      <c r="J139" s="100"/>
      <c r="K139" s="100"/>
    </row>
    <row r="140" spans="2:13" hidden="1" outlineLevel="1" x14ac:dyDescent="0.2">
      <c r="B140" s="20">
        <v>11</v>
      </c>
      <c r="C140" s="95">
        <f>$C139</f>
        <v>6.3333333333333339</v>
      </c>
      <c r="D140" s="26">
        <f>$D139</f>
        <v>4.2222222222222223</v>
      </c>
      <c r="E140" s="95"/>
    </row>
    <row r="141" spans="2:13" hidden="1" outlineLevel="1" x14ac:dyDescent="0.2">
      <c r="B141" s="20">
        <v>12</v>
      </c>
      <c r="C141" s="95">
        <f>$C140</f>
        <v>6.3333333333333339</v>
      </c>
      <c r="D141" s="26">
        <f t="shared" ref="D141:D143" si="28">$D140</f>
        <v>4.2222222222222223</v>
      </c>
      <c r="E141" s="95"/>
    </row>
    <row r="142" spans="2:13" hidden="1" outlineLevel="1" x14ac:dyDescent="0.2">
      <c r="B142" s="20">
        <v>13</v>
      </c>
      <c r="C142" s="95">
        <f>$C141</f>
        <v>6.3333333333333339</v>
      </c>
      <c r="D142" s="26">
        <f t="shared" si="28"/>
        <v>4.2222222222222223</v>
      </c>
      <c r="E142" s="95"/>
    </row>
    <row r="143" spans="2:13" hidden="1" outlineLevel="1" x14ac:dyDescent="0.2">
      <c r="B143" s="20">
        <v>14</v>
      </c>
      <c r="C143" s="95">
        <f>$C142</f>
        <v>6.3333333333333339</v>
      </c>
      <c r="D143" s="26">
        <f t="shared" si="28"/>
        <v>4.2222222222222223</v>
      </c>
      <c r="E143" s="95"/>
    </row>
    <row r="144" spans="2:13" hidden="1" outlineLevel="1" x14ac:dyDescent="0.2">
      <c r="B144" s="21" t="s">
        <v>27</v>
      </c>
      <c r="C144" s="96">
        <f>$C143</f>
        <v>6.3333333333333339</v>
      </c>
      <c r="D144" s="27">
        <f>$D143</f>
        <v>4.2222222222222223</v>
      </c>
      <c r="E144" s="96"/>
    </row>
    <row r="145" hidden="1" outlineLevel="1" x14ac:dyDescent="0.2"/>
    <row r="146" hidden="1" outlineLevel="1" x14ac:dyDescent="0.2"/>
    <row r="147" hidden="1" outlineLevel="1" x14ac:dyDescent="0.2"/>
    <row r="148" collapsed="1" x14ac:dyDescent="0.2"/>
  </sheetData>
  <sheetProtection algorithmName="SHA-512" hashValue="7wqTtr184bsBeTW4mV5Y9MWD8kFI/RL3leK3/rYVq57gUeK2tv/pxWANuzkipaS9jmL9XM8EgZ0lsz+xTwQiDA==" saltValue="Q8XXsZKiP1S+Ckp7szax0Q==" spinCount="100000" sheet="1" objects="1" scenarios="1" selectLockedCells="1" selectUnlockedCells="1"/>
  <mergeCells count="57">
    <mergeCell ref="F95:J95"/>
    <mergeCell ref="F96:J96"/>
    <mergeCell ref="F87:J87"/>
    <mergeCell ref="F88:J88"/>
    <mergeCell ref="F89:J89"/>
    <mergeCell ref="F90:J90"/>
    <mergeCell ref="F91:J91"/>
    <mergeCell ref="F92:J92"/>
    <mergeCell ref="F126:J126"/>
    <mergeCell ref="F121:J121"/>
    <mergeCell ref="F122:J122"/>
    <mergeCell ref="F125:J125"/>
    <mergeCell ref="F124:J124"/>
    <mergeCell ref="F123:J123"/>
    <mergeCell ref="Q117:U117"/>
    <mergeCell ref="Q107:U107"/>
    <mergeCell ref="Q110:U110"/>
    <mergeCell ref="Q111:U111"/>
    <mergeCell ref="Q112:U112"/>
    <mergeCell ref="Q113:U113"/>
    <mergeCell ref="Q114:U114"/>
    <mergeCell ref="Q115:U115"/>
    <mergeCell ref="Q116:U116"/>
    <mergeCell ref="Q106:U106"/>
    <mergeCell ref="F78:J78"/>
    <mergeCell ref="F79:J79"/>
    <mergeCell ref="F80:J80"/>
    <mergeCell ref="F81:J81"/>
    <mergeCell ref="F82:J82"/>
    <mergeCell ref="Q100:U100"/>
    <mergeCell ref="F85:J85"/>
    <mergeCell ref="F86:J86"/>
    <mergeCell ref="Q101:U101"/>
    <mergeCell ref="Q102:U102"/>
    <mergeCell ref="Q103:U103"/>
    <mergeCell ref="Q104:U104"/>
    <mergeCell ref="Q105:U105"/>
    <mergeCell ref="F93:J93"/>
    <mergeCell ref="F94:J94"/>
    <mergeCell ref="F77:J77"/>
    <mergeCell ref="F45:J45"/>
    <mergeCell ref="F65:J65"/>
    <mergeCell ref="F66:J66"/>
    <mergeCell ref="F67:J67"/>
    <mergeCell ref="F68:J68"/>
    <mergeCell ref="F69:J69"/>
    <mergeCell ref="F70:J70"/>
    <mergeCell ref="F73:J73"/>
    <mergeCell ref="F74:J74"/>
    <mergeCell ref="F75:J75"/>
    <mergeCell ref="F76:J76"/>
    <mergeCell ref="F44:J44"/>
    <mergeCell ref="F37:J37"/>
    <mergeCell ref="F38:J38"/>
    <mergeCell ref="F39:J39"/>
    <mergeCell ref="F42:J42"/>
    <mergeCell ref="F43:J43"/>
  </mergeCells>
  <conditionalFormatting sqref="O86:BC96">
    <cfRule type="cellIs" dxfId="10" priority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9">
    <tabColor theme="5" tint="0.59999389629810485"/>
  </sheetPr>
  <dimension ref="A1:BC148"/>
  <sheetViews>
    <sheetView topLeftCell="A148" workbookViewId="0"/>
  </sheetViews>
  <sheetFormatPr defaultColWidth="9.140625" defaultRowHeight="12" outlineLevelRow="2" x14ac:dyDescent="0.2"/>
  <cols>
    <col min="1" max="1" width="2.7109375" style="8" customWidth="1"/>
    <col min="2" max="2" width="32.7109375" style="8" customWidth="1"/>
    <col min="3" max="3" width="13.140625" style="9" customWidth="1"/>
    <col min="4" max="4" width="12.85546875" style="9" customWidth="1"/>
    <col min="5" max="19" width="12.7109375" style="8" customWidth="1"/>
    <col min="20" max="20" width="9.140625" style="8"/>
    <col min="21" max="21" width="10.7109375" style="8" bestFit="1" customWidth="1"/>
    <col min="22" max="22" width="12.28515625" style="8" bestFit="1" customWidth="1"/>
    <col min="23" max="23" width="11.28515625" style="8" bestFit="1" customWidth="1"/>
    <col min="24" max="25" width="9.140625" style="8"/>
    <col min="26" max="26" width="11.42578125" style="8" bestFit="1" customWidth="1"/>
    <col min="27" max="27" width="13" style="8" bestFit="1" customWidth="1"/>
    <col min="28" max="28" width="12" style="8" bestFit="1" customWidth="1"/>
    <col min="29" max="16384" width="9.140625" style="8"/>
  </cols>
  <sheetData>
    <row r="1" spans="1:19" hidden="1" outlineLevel="1" x14ac:dyDescent="0.2"/>
    <row r="2" spans="1:19" s="30" customFormat="1" ht="18.75" hidden="1" outlineLevel="2" x14ac:dyDescent="0.25">
      <c r="A2" s="28" t="s">
        <v>268</v>
      </c>
      <c r="B2" s="28"/>
      <c r="C2" s="29"/>
      <c r="D2" s="29"/>
      <c r="E2" s="28"/>
      <c r="F2" s="28"/>
      <c r="G2" s="28"/>
      <c r="H2" s="28"/>
      <c r="I2" s="28"/>
      <c r="J2" s="28"/>
      <c r="K2" s="28"/>
      <c r="L2" s="28"/>
      <c r="R2" s="31"/>
      <c r="S2" s="31"/>
    </row>
    <row r="3" spans="1:19" ht="12.75" hidden="1" outlineLevel="2" thickBot="1" x14ac:dyDescent="0.25"/>
    <row r="4" spans="1:19" hidden="1" outlineLevel="2" x14ac:dyDescent="0.2">
      <c r="C4" s="67">
        <v>0</v>
      </c>
      <c r="D4" s="37">
        <v>1</v>
      </c>
      <c r="E4" s="37">
        <v>2</v>
      </c>
      <c r="F4" s="37">
        <v>3</v>
      </c>
      <c r="G4" s="37">
        <v>4</v>
      </c>
      <c r="H4" s="37">
        <v>5</v>
      </c>
      <c r="I4" s="37">
        <v>6</v>
      </c>
      <c r="J4" s="37">
        <v>7</v>
      </c>
      <c r="K4" s="37">
        <v>8</v>
      </c>
      <c r="L4" s="37">
        <v>9</v>
      </c>
      <c r="M4" s="37">
        <v>10</v>
      </c>
      <c r="N4" s="37">
        <v>11</v>
      </c>
      <c r="O4" s="37">
        <v>12</v>
      </c>
      <c r="P4" s="37">
        <v>13</v>
      </c>
      <c r="Q4" s="37">
        <v>14</v>
      </c>
      <c r="R4" s="37" t="s">
        <v>27</v>
      </c>
    </row>
    <row r="5" spans="1:19" ht="15" hidden="1" outlineLevel="2" x14ac:dyDescent="0.25">
      <c r="B5" s="57" t="s">
        <v>28</v>
      </c>
      <c r="C5" s="68" t="s">
        <v>7</v>
      </c>
      <c r="D5" s="62" t="s">
        <v>29</v>
      </c>
      <c r="E5" s="24" t="s">
        <v>30</v>
      </c>
      <c r="F5" s="24" t="s">
        <v>31</v>
      </c>
      <c r="G5" s="24" t="s">
        <v>32</v>
      </c>
      <c r="H5" s="24" t="s">
        <v>33</v>
      </c>
      <c r="I5" s="24" t="s">
        <v>34</v>
      </c>
      <c r="J5" s="24" t="s">
        <v>35</v>
      </c>
      <c r="K5" s="24" t="s">
        <v>36</v>
      </c>
      <c r="L5" s="24" t="s">
        <v>37</v>
      </c>
      <c r="M5" s="24" t="s">
        <v>38</v>
      </c>
      <c r="N5" s="24" t="s">
        <v>39</v>
      </c>
      <c r="O5" s="24" t="s">
        <v>40</v>
      </c>
      <c r="P5" s="24" t="s">
        <v>41</v>
      </c>
      <c r="Q5" s="24" t="s">
        <v>42</v>
      </c>
      <c r="R5" s="24" t="s">
        <v>43</v>
      </c>
      <c r="S5" s="9"/>
    </row>
    <row r="6" spans="1:19" s="43" customFormat="1" hidden="1" outlineLevel="2" x14ac:dyDescent="0.2">
      <c r="B6" s="58" t="s">
        <v>44</v>
      </c>
      <c r="C6" s="69" t="s">
        <v>45</v>
      </c>
      <c r="D6" s="63">
        <f t="shared" ref="D6:R6" si="0">$D$39</f>
        <v>0</v>
      </c>
      <c r="E6" s="45">
        <f t="shared" si="0"/>
        <v>0</v>
      </c>
      <c r="F6" s="45">
        <f t="shared" si="0"/>
        <v>0</v>
      </c>
      <c r="G6" s="45">
        <f t="shared" si="0"/>
        <v>0</v>
      </c>
      <c r="H6" s="45">
        <f t="shared" si="0"/>
        <v>0</v>
      </c>
      <c r="I6" s="45">
        <f t="shared" si="0"/>
        <v>0</v>
      </c>
      <c r="J6" s="45">
        <f t="shared" si="0"/>
        <v>0</v>
      </c>
      <c r="K6" s="45">
        <f t="shared" si="0"/>
        <v>0</v>
      </c>
      <c r="L6" s="45">
        <f t="shared" si="0"/>
        <v>0</v>
      </c>
      <c r="M6" s="45">
        <f t="shared" si="0"/>
        <v>0</v>
      </c>
      <c r="N6" s="45">
        <f t="shared" si="0"/>
        <v>0</v>
      </c>
      <c r="O6" s="45">
        <f t="shared" si="0"/>
        <v>0</v>
      </c>
      <c r="P6" s="45">
        <f t="shared" si="0"/>
        <v>0</v>
      </c>
      <c r="Q6" s="45">
        <f t="shared" si="0"/>
        <v>0</v>
      </c>
      <c r="R6" s="45">
        <f t="shared" si="0"/>
        <v>0</v>
      </c>
    </row>
    <row r="7" spans="1:19" s="43" customFormat="1" hidden="1" outlineLevel="2" x14ac:dyDescent="0.2">
      <c r="B7" s="59" t="s">
        <v>46</v>
      </c>
      <c r="C7" s="70" t="s">
        <v>255</v>
      </c>
      <c r="D7" s="64">
        <f t="shared" ref="D7:R7" ca="1" si="1">OFFSET($C$48,C$4,0)*$D$38</f>
        <v>120</v>
      </c>
      <c r="E7" s="64">
        <f t="shared" ca="1" si="1"/>
        <v>120</v>
      </c>
      <c r="F7" s="64">
        <f t="shared" ca="1" si="1"/>
        <v>120</v>
      </c>
      <c r="G7" s="64">
        <f t="shared" ca="1" si="1"/>
        <v>120</v>
      </c>
      <c r="H7" s="64">
        <f t="shared" ca="1" si="1"/>
        <v>120</v>
      </c>
      <c r="I7" s="64">
        <f t="shared" ca="1" si="1"/>
        <v>120</v>
      </c>
      <c r="J7" s="64">
        <f t="shared" ca="1" si="1"/>
        <v>120</v>
      </c>
      <c r="K7" s="64">
        <f t="shared" ca="1" si="1"/>
        <v>120</v>
      </c>
      <c r="L7" s="64">
        <f t="shared" ca="1" si="1"/>
        <v>120</v>
      </c>
      <c r="M7" s="64">
        <f t="shared" ca="1" si="1"/>
        <v>120</v>
      </c>
      <c r="N7" s="64">
        <f t="shared" ca="1" si="1"/>
        <v>120</v>
      </c>
      <c r="O7" s="64">
        <f t="shared" ca="1" si="1"/>
        <v>120</v>
      </c>
      <c r="P7" s="64">
        <f t="shared" ca="1" si="1"/>
        <v>120</v>
      </c>
      <c r="Q7" s="64">
        <f t="shared" ca="1" si="1"/>
        <v>120</v>
      </c>
      <c r="R7" s="64">
        <f t="shared" ca="1" si="1"/>
        <v>120</v>
      </c>
    </row>
    <row r="8" spans="1:19" s="43" customFormat="1" hidden="1" outlineLevel="2" x14ac:dyDescent="0.2">
      <c r="B8" s="59" t="s">
        <v>48</v>
      </c>
      <c r="C8" s="70" t="s">
        <v>216</v>
      </c>
      <c r="D8" s="234">
        <f>$D$66</f>
        <v>758.33333333333337</v>
      </c>
      <c r="E8" s="234">
        <f t="shared" ref="E8:R8" si="2">$D$66</f>
        <v>758.33333333333337</v>
      </c>
      <c r="F8" s="234">
        <f t="shared" si="2"/>
        <v>758.33333333333337</v>
      </c>
      <c r="G8" s="234">
        <f t="shared" si="2"/>
        <v>758.33333333333337</v>
      </c>
      <c r="H8" s="234">
        <f t="shared" si="2"/>
        <v>758.33333333333337</v>
      </c>
      <c r="I8" s="234">
        <f t="shared" si="2"/>
        <v>758.33333333333337</v>
      </c>
      <c r="J8" s="234">
        <f t="shared" si="2"/>
        <v>758.33333333333337</v>
      </c>
      <c r="K8" s="234">
        <f t="shared" si="2"/>
        <v>758.33333333333337</v>
      </c>
      <c r="L8" s="234">
        <f t="shared" si="2"/>
        <v>758.33333333333337</v>
      </c>
      <c r="M8" s="234">
        <f t="shared" si="2"/>
        <v>758.33333333333337</v>
      </c>
      <c r="N8" s="234">
        <f t="shared" si="2"/>
        <v>758.33333333333337</v>
      </c>
      <c r="O8" s="234">
        <f t="shared" si="2"/>
        <v>758.33333333333337</v>
      </c>
      <c r="P8" s="234">
        <f t="shared" si="2"/>
        <v>758.33333333333337</v>
      </c>
      <c r="Q8" s="234">
        <f t="shared" si="2"/>
        <v>758.33333333333337</v>
      </c>
      <c r="R8" s="234">
        <f t="shared" si="2"/>
        <v>758.33333333333337</v>
      </c>
    </row>
    <row r="9" spans="1:19" s="43" customFormat="1" hidden="1" outlineLevel="2" x14ac:dyDescent="0.2">
      <c r="B9" s="59"/>
      <c r="C9" s="70"/>
      <c r="D9" s="64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9" s="43" customFormat="1" hidden="1" outlineLevel="2" x14ac:dyDescent="0.2">
      <c r="B10" s="59" t="s">
        <v>50</v>
      </c>
      <c r="C10" s="70" t="s">
        <v>19</v>
      </c>
      <c r="D10" s="64">
        <f ca="1">D$7*(D$8)</f>
        <v>91000</v>
      </c>
      <c r="E10" s="64">
        <f ca="1">E$7*(E$8)</f>
        <v>91000</v>
      </c>
      <c r="F10" s="64">
        <f t="shared" ref="F10:Q10" ca="1" si="3">F$7*(F$8)</f>
        <v>91000</v>
      </c>
      <c r="G10" s="64">
        <f t="shared" ca="1" si="3"/>
        <v>91000</v>
      </c>
      <c r="H10" s="64">
        <f t="shared" ca="1" si="3"/>
        <v>91000</v>
      </c>
      <c r="I10" s="64">
        <f t="shared" ca="1" si="3"/>
        <v>91000</v>
      </c>
      <c r="J10" s="64">
        <f t="shared" ca="1" si="3"/>
        <v>91000</v>
      </c>
      <c r="K10" s="64">
        <f t="shared" ca="1" si="3"/>
        <v>91000</v>
      </c>
      <c r="L10" s="64">
        <f ca="1">L$7*(L$8)</f>
        <v>91000</v>
      </c>
      <c r="M10" s="64">
        <f t="shared" ca="1" si="3"/>
        <v>91000</v>
      </c>
      <c r="N10" s="64">
        <f t="shared" ca="1" si="3"/>
        <v>91000</v>
      </c>
      <c r="O10" s="64">
        <f ca="1">O$7*(O$8)</f>
        <v>91000</v>
      </c>
      <c r="P10" s="64">
        <f ca="1">P$7*(P$8)</f>
        <v>91000</v>
      </c>
      <c r="Q10" s="64">
        <f t="shared" ca="1" si="3"/>
        <v>91000</v>
      </c>
      <c r="R10" s="64">
        <f ca="1">R$7*(R$8)</f>
        <v>91000</v>
      </c>
    </row>
    <row r="11" spans="1:19" s="43" customFormat="1" hidden="1" outlineLevel="2" x14ac:dyDescent="0.2">
      <c r="B11" s="59"/>
      <c r="C11" s="70"/>
      <c r="D11" s="64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9" s="43" customFormat="1" hidden="1" outlineLevel="2" x14ac:dyDescent="0.2">
      <c r="B12" s="59" t="s">
        <v>51</v>
      </c>
      <c r="C12" s="70" t="s">
        <v>19</v>
      </c>
      <c r="D12" s="64">
        <f ca="1">((D$7)*$D$69)*$D$70</f>
        <v>8928</v>
      </c>
      <c r="E12" s="64">
        <f t="shared" ref="E12:Q12" ca="1" si="4">((E$7)*$D$69)*$D$70</f>
        <v>8928</v>
      </c>
      <c r="F12" s="64">
        <f t="shared" ca="1" si="4"/>
        <v>8928</v>
      </c>
      <c r="G12" s="64">
        <f t="shared" ca="1" si="4"/>
        <v>8928</v>
      </c>
      <c r="H12" s="64">
        <f t="shared" ca="1" si="4"/>
        <v>8928</v>
      </c>
      <c r="I12" s="64">
        <f t="shared" ca="1" si="4"/>
        <v>8928</v>
      </c>
      <c r="J12" s="64">
        <f ca="1">((J$7)*$D$69)*$D$70</f>
        <v>8928</v>
      </c>
      <c r="K12" s="64">
        <f t="shared" ca="1" si="4"/>
        <v>8928</v>
      </c>
      <c r="L12" s="64">
        <f t="shared" ca="1" si="4"/>
        <v>8928</v>
      </c>
      <c r="M12" s="64">
        <f ca="1">((M$7)*$D$69)*$D$70</f>
        <v>8928</v>
      </c>
      <c r="N12" s="64">
        <f t="shared" ca="1" si="4"/>
        <v>8928</v>
      </c>
      <c r="O12" s="64">
        <f t="shared" ca="1" si="4"/>
        <v>8928</v>
      </c>
      <c r="P12" s="64">
        <f t="shared" ca="1" si="4"/>
        <v>8928</v>
      </c>
      <c r="Q12" s="64">
        <f t="shared" ca="1" si="4"/>
        <v>8928</v>
      </c>
      <c r="R12" s="64">
        <f ca="1">((R$7)*$D$69)*$D$70</f>
        <v>8928</v>
      </c>
    </row>
    <row r="13" spans="1:19" s="43" customFormat="1" hidden="1" outlineLevel="2" x14ac:dyDescent="0.2">
      <c r="B13" s="59"/>
      <c r="C13" s="70"/>
      <c r="D13" s="64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9" s="43" customFormat="1" hidden="1" outlineLevel="2" x14ac:dyDescent="0.2">
      <c r="B14" s="59" t="s">
        <v>52</v>
      </c>
      <c r="C14" s="70" t="s">
        <v>53</v>
      </c>
      <c r="D14" s="64">
        <f>D$101</f>
        <v>242</v>
      </c>
      <c r="E14" s="64">
        <f>E$101</f>
        <v>242</v>
      </c>
      <c r="F14" s="64">
        <f>F$101</f>
        <v>242</v>
      </c>
      <c r="G14" s="64">
        <f>G$101</f>
        <v>242</v>
      </c>
      <c r="H14" s="64">
        <f>H$101</f>
        <v>242</v>
      </c>
      <c r="I14" s="64">
        <f t="shared" ref="I14" si="5">I$101</f>
        <v>242</v>
      </c>
      <c r="J14" s="64">
        <f>J$101</f>
        <v>242</v>
      </c>
      <c r="K14" s="64">
        <f t="shared" ref="K14:M14" si="6">K$101</f>
        <v>242</v>
      </c>
      <c r="L14" s="64">
        <f>L$101</f>
        <v>242</v>
      </c>
      <c r="M14" s="64">
        <f t="shared" si="6"/>
        <v>242</v>
      </c>
      <c r="N14" s="64">
        <f>N$101</f>
        <v>242</v>
      </c>
      <c r="O14" s="64">
        <f>O$101</f>
        <v>242</v>
      </c>
      <c r="P14" s="64">
        <f>O$14</f>
        <v>242</v>
      </c>
      <c r="Q14" s="64">
        <f>P$14</f>
        <v>242</v>
      </c>
      <c r="R14" s="64">
        <f>Q$14</f>
        <v>242</v>
      </c>
    </row>
    <row r="15" spans="1:19" s="43" customFormat="1" hidden="1" outlineLevel="2" x14ac:dyDescent="0.2">
      <c r="B15" s="86" t="s">
        <v>54</v>
      </c>
      <c r="C15" s="87" t="s">
        <v>53</v>
      </c>
      <c r="D15" s="64">
        <f>(D$111)</f>
        <v>95</v>
      </c>
      <c r="E15" s="64">
        <f t="shared" ref="E15:O15" si="7">(E$111)</f>
        <v>95</v>
      </c>
      <c r="F15" s="64">
        <f t="shared" si="7"/>
        <v>95</v>
      </c>
      <c r="G15" s="64">
        <f t="shared" si="7"/>
        <v>95</v>
      </c>
      <c r="H15" s="64">
        <f t="shared" si="7"/>
        <v>95</v>
      </c>
      <c r="I15" s="64">
        <f t="shared" si="7"/>
        <v>95</v>
      </c>
      <c r="J15" s="64">
        <f t="shared" si="7"/>
        <v>95</v>
      </c>
      <c r="K15" s="64">
        <f t="shared" si="7"/>
        <v>95</v>
      </c>
      <c r="L15" s="64">
        <f t="shared" si="7"/>
        <v>95</v>
      </c>
      <c r="M15" s="64">
        <f>(M$111)</f>
        <v>95</v>
      </c>
      <c r="N15" s="64">
        <f t="shared" si="7"/>
        <v>95</v>
      </c>
      <c r="O15" s="64">
        <f t="shared" si="7"/>
        <v>95</v>
      </c>
      <c r="P15" s="64">
        <f>O$15</f>
        <v>95</v>
      </c>
      <c r="Q15" s="64">
        <f t="shared" ref="Q15" si="8">P$15</f>
        <v>95</v>
      </c>
      <c r="R15" s="64">
        <f>Q$15</f>
        <v>95</v>
      </c>
    </row>
    <row r="16" spans="1:19" s="43" customFormat="1" hidden="1" outlineLevel="2" x14ac:dyDescent="0.2">
      <c r="B16" s="50"/>
      <c r="C16" s="72"/>
      <c r="D16" s="48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4"/>
    </row>
    <row r="17" spans="1:19" s="43" customFormat="1" hidden="1" outlineLevel="2" x14ac:dyDescent="0.2">
      <c r="B17" s="51"/>
      <c r="C17" s="73"/>
      <c r="D17" s="47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5"/>
    </row>
    <row r="18" spans="1:19" s="43" customFormat="1" hidden="1" outlineLevel="2" x14ac:dyDescent="0.2">
      <c r="B18" s="61" t="s">
        <v>55</v>
      </c>
      <c r="C18" s="74" t="s">
        <v>19</v>
      </c>
      <c r="D18" s="66">
        <f>D$14*$D$38</f>
        <v>9680</v>
      </c>
      <c r="E18" s="66">
        <f t="shared" ref="E18:N18" si="9">E$14*$D$38</f>
        <v>9680</v>
      </c>
      <c r="F18" s="66">
        <f t="shared" si="9"/>
        <v>9680</v>
      </c>
      <c r="G18" s="66">
        <f>G$14*$D$38</f>
        <v>9680</v>
      </c>
      <c r="H18" s="66">
        <f>H$14*$D$38</f>
        <v>9680</v>
      </c>
      <c r="I18" s="66">
        <f>I$14*$D$38</f>
        <v>9680</v>
      </c>
      <c r="J18" s="66">
        <f t="shared" si="9"/>
        <v>9680</v>
      </c>
      <c r="K18" s="66">
        <f>K$14*$D$38</f>
        <v>9680</v>
      </c>
      <c r="L18" s="66">
        <f>L$14*$D$38</f>
        <v>9680</v>
      </c>
      <c r="M18" s="66">
        <f>M$14*$D$38</f>
        <v>9680</v>
      </c>
      <c r="N18" s="66">
        <f t="shared" si="9"/>
        <v>9680</v>
      </c>
      <c r="O18" s="66">
        <f>O$14*$D$38</f>
        <v>9680</v>
      </c>
      <c r="P18" s="66">
        <f>P$14*$D$38</f>
        <v>9680</v>
      </c>
      <c r="Q18" s="66">
        <f>Q$14*$D$38</f>
        <v>9680</v>
      </c>
      <c r="R18" s="66">
        <f>R$14*$D$38</f>
        <v>9680</v>
      </c>
    </row>
    <row r="19" spans="1:19" s="43" customFormat="1" hidden="1" outlineLevel="2" x14ac:dyDescent="0.2">
      <c r="B19" s="59" t="s">
        <v>56</v>
      </c>
      <c r="C19" s="70" t="s">
        <v>19</v>
      </c>
      <c r="D19" s="64">
        <f>D$15*$D$38</f>
        <v>3800</v>
      </c>
      <c r="E19" s="64">
        <f t="shared" ref="E19:Q19" si="10">E$15*$D$38</f>
        <v>3800</v>
      </c>
      <c r="F19" s="64">
        <f>F$15*$D$38</f>
        <v>3800</v>
      </c>
      <c r="G19" s="64">
        <f>G$15*$D$38</f>
        <v>3800</v>
      </c>
      <c r="H19" s="64">
        <f>H$15*$D$38</f>
        <v>3800</v>
      </c>
      <c r="I19" s="64">
        <f t="shared" si="10"/>
        <v>3800</v>
      </c>
      <c r="J19" s="64">
        <f>J$15*$D$38</f>
        <v>3800</v>
      </c>
      <c r="K19" s="64">
        <f>K$15*$D$38</f>
        <v>3800</v>
      </c>
      <c r="L19" s="64">
        <f>L$15*$D$38</f>
        <v>3800</v>
      </c>
      <c r="M19" s="64">
        <f>M$15*$D$38</f>
        <v>3800</v>
      </c>
      <c r="N19" s="64">
        <f t="shared" si="10"/>
        <v>3800</v>
      </c>
      <c r="O19" s="64">
        <f>O$15*$D$38</f>
        <v>3800</v>
      </c>
      <c r="P19" s="64">
        <f t="shared" si="10"/>
        <v>3800</v>
      </c>
      <c r="Q19" s="64">
        <f t="shared" si="10"/>
        <v>3800</v>
      </c>
      <c r="R19" s="64">
        <f>R$15*$D$38</f>
        <v>3800</v>
      </c>
    </row>
    <row r="20" spans="1:19" s="43" customFormat="1" hidden="1" outlineLevel="2" x14ac:dyDescent="0.2">
      <c r="B20" s="59"/>
      <c r="C20" s="70"/>
      <c r="D20" s="6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</row>
    <row r="21" spans="1:19" s="43" customFormat="1" hidden="1" outlineLevel="2" x14ac:dyDescent="0.2">
      <c r="B21" s="59" t="s">
        <v>57</v>
      </c>
      <c r="C21" s="70" t="s">
        <v>19</v>
      </c>
      <c r="D21" s="64">
        <f t="shared" ref="D21:O21" si="11">$D$38*D$115</f>
        <v>24000</v>
      </c>
      <c r="E21" s="64">
        <f t="shared" si="11"/>
        <v>24000</v>
      </c>
      <c r="F21" s="64">
        <f t="shared" si="11"/>
        <v>24000</v>
      </c>
      <c r="G21" s="64">
        <f t="shared" si="11"/>
        <v>24000</v>
      </c>
      <c r="H21" s="64">
        <f t="shared" si="11"/>
        <v>24000</v>
      </c>
      <c r="I21" s="64">
        <f t="shared" si="11"/>
        <v>24000</v>
      </c>
      <c r="J21" s="64">
        <f t="shared" si="11"/>
        <v>24000</v>
      </c>
      <c r="K21" s="64">
        <f t="shared" si="11"/>
        <v>24000</v>
      </c>
      <c r="L21" s="64">
        <f t="shared" si="11"/>
        <v>24000</v>
      </c>
      <c r="M21" s="64">
        <f t="shared" si="11"/>
        <v>24000</v>
      </c>
      <c r="N21" s="64">
        <f t="shared" si="11"/>
        <v>24000</v>
      </c>
      <c r="O21" s="64">
        <f t="shared" si="11"/>
        <v>24000</v>
      </c>
      <c r="P21" s="64">
        <f>O$21</f>
        <v>24000</v>
      </c>
      <c r="Q21" s="64">
        <f>P$21</f>
        <v>24000</v>
      </c>
      <c r="R21" s="64">
        <f>Q$21</f>
        <v>24000</v>
      </c>
    </row>
    <row r="22" spans="1:19" s="43" customFormat="1" hidden="1" outlineLevel="2" x14ac:dyDescent="0.2">
      <c r="B22" s="59"/>
      <c r="C22" s="70"/>
      <c r="D22" s="6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19" s="43" customFormat="1" hidden="1" outlineLevel="2" x14ac:dyDescent="0.2">
      <c r="B23" s="59" t="s">
        <v>58</v>
      </c>
      <c r="C23" s="70" t="s">
        <v>19</v>
      </c>
      <c r="D23" s="64">
        <f ca="1">D$10-D$12</f>
        <v>82072</v>
      </c>
      <c r="E23" s="44">
        <f t="shared" ref="E23" ca="1" si="12">E$10-E$12</f>
        <v>82072</v>
      </c>
      <c r="F23" s="44">
        <f t="shared" ref="F23:Q23" ca="1" si="13">F$10-F$12</f>
        <v>82072</v>
      </c>
      <c r="G23" s="44">
        <f t="shared" ca="1" si="13"/>
        <v>82072</v>
      </c>
      <c r="H23" s="44">
        <f t="shared" ca="1" si="13"/>
        <v>82072</v>
      </c>
      <c r="I23" s="44">
        <f t="shared" ca="1" si="13"/>
        <v>82072</v>
      </c>
      <c r="J23" s="44">
        <f t="shared" ca="1" si="13"/>
        <v>82072</v>
      </c>
      <c r="K23" s="44">
        <f t="shared" ca="1" si="13"/>
        <v>82072</v>
      </c>
      <c r="L23" s="44">
        <f t="shared" ca="1" si="13"/>
        <v>82072</v>
      </c>
      <c r="M23" s="44">
        <f t="shared" ca="1" si="13"/>
        <v>82072</v>
      </c>
      <c r="N23" s="44">
        <f ca="1">N$10-N$12</f>
        <v>82072</v>
      </c>
      <c r="O23" s="44">
        <f t="shared" ca="1" si="13"/>
        <v>82072</v>
      </c>
      <c r="P23" s="44">
        <f t="shared" ca="1" si="13"/>
        <v>82072</v>
      </c>
      <c r="Q23" s="44">
        <f t="shared" ca="1" si="13"/>
        <v>82072</v>
      </c>
      <c r="R23" s="44">
        <f ca="1">R$10-R$12</f>
        <v>82072</v>
      </c>
    </row>
    <row r="24" spans="1:19" s="43" customFormat="1" hidden="1" outlineLevel="2" x14ac:dyDescent="0.2">
      <c r="B24" s="59"/>
      <c r="C24" s="70"/>
      <c r="D24" s="6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9" s="43" customFormat="1" hidden="1" outlineLevel="2" x14ac:dyDescent="0.2">
      <c r="B25" s="59" t="s">
        <v>59</v>
      </c>
      <c r="C25" s="70" t="s">
        <v>255</v>
      </c>
      <c r="D25" s="64">
        <f ca="1">D$7</f>
        <v>120</v>
      </c>
      <c r="E25" s="64">
        <f t="shared" ref="E25:P25" ca="1" si="14">E$7</f>
        <v>120</v>
      </c>
      <c r="F25" s="64">
        <f t="shared" ca="1" si="14"/>
        <v>120</v>
      </c>
      <c r="G25" s="64">
        <f t="shared" ca="1" si="14"/>
        <v>120</v>
      </c>
      <c r="H25" s="64">
        <f t="shared" ca="1" si="14"/>
        <v>120</v>
      </c>
      <c r="I25" s="64">
        <f t="shared" ca="1" si="14"/>
        <v>120</v>
      </c>
      <c r="J25" s="64">
        <f t="shared" ca="1" si="14"/>
        <v>120</v>
      </c>
      <c r="K25" s="64">
        <f t="shared" ca="1" si="14"/>
        <v>120</v>
      </c>
      <c r="L25" s="64">
        <f t="shared" ca="1" si="14"/>
        <v>120</v>
      </c>
      <c r="M25" s="64">
        <f t="shared" ca="1" si="14"/>
        <v>120</v>
      </c>
      <c r="N25" s="64">
        <f t="shared" ca="1" si="14"/>
        <v>120</v>
      </c>
      <c r="O25" s="64">
        <f t="shared" ca="1" si="14"/>
        <v>120</v>
      </c>
      <c r="P25" s="64">
        <f t="shared" ca="1" si="14"/>
        <v>120</v>
      </c>
      <c r="Q25" s="64">
        <f ca="1">Q$7</f>
        <v>120</v>
      </c>
      <c r="R25" s="64">
        <f ca="1">R$7</f>
        <v>120</v>
      </c>
    </row>
    <row r="26" spans="1:19" s="43" customFormat="1" hidden="1" outlineLevel="2" x14ac:dyDescent="0.2">
      <c r="B26" s="60" t="s">
        <v>60</v>
      </c>
      <c r="C26" s="71" t="s">
        <v>61</v>
      </c>
      <c r="D26" s="65">
        <f>$D$38*INDEX($D$130:$D$144,MATCH(D$4,$B$130:$B$144,0))</f>
        <v>173.33333333333331</v>
      </c>
      <c r="E26" s="65">
        <f t="shared" ref="E26:Q26" si="15">$D$38*INDEX($D$130:$D$144,MATCH(E$4,$B$130:$B$144,0))</f>
        <v>173.33333333333331</v>
      </c>
      <c r="F26" s="65">
        <f>$D$38*INDEX($D$130:$D$144,MATCH(F$4,$B$130:$B$144,0))</f>
        <v>173.33333333333331</v>
      </c>
      <c r="G26" s="65">
        <f t="shared" si="15"/>
        <v>173.33333333333331</v>
      </c>
      <c r="H26" s="65">
        <f>$D$38*INDEX($D$130:$D$144,MATCH(H$4,$B$130:$B$144,0))</f>
        <v>173.33333333333331</v>
      </c>
      <c r="I26" s="65">
        <f t="shared" si="15"/>
        <v>173.33333333333331</v>
      </c>
      <c r="J26" s="65">
        <f>$D$38*INDEX($D$130:$D$144,MATCH(J$4,$B$130:$B$144,0))</f>
        <v>173.33333333333331</v>
      </c>
      <c r="K26" s="65">
        <f t="shared" si="15"/>
        <v>173.33333333333331</v>
      </c>
      <c r="L26" s="65">
        <f>$D$38*INDEX($D$130:$D$144,MATCH(L$4,$B$130:$B$144,0))</f>
        <v>173.33333333333331</v>
      </c>
      <c r="M26" s="65">
        <f t="shared" si="15"/>
        <v>173.33333333333331</v>
      </c>
      <c r="N26" s="65">
        <f>$D$38*INDEX($D$130:$D$144,MATCH(N$4,$B$130:$B$144,0))</f>
        <v>173.33333333333331</v>
      </c>
      <c r="O26" s="65">
        <f t="shared" si="15"/>
        <v>173.33333333333331</v>
      </c>
      <c r="P26" s="65">
        <f>$D$38*INDEX($D$130:$D$144,MATCH(P$4,$B$130:$B$144,0))</f>
        <v>173.33333333333331</v>
      </c>
      <c r="Q26" s="65">
        <f t="shared" si="15"/>
        <v>173.33333333333331</v>
      </c>
      <c r="R26" s="65">
        <f>$D$38*INDEX($D$130:$D$144,MATCH(R$4,$B$130:$B$144,0))</f>
        <v>173.33333333333331</v>
      </c>
    </row>
    <row r="27" spans="1:19" hidden="1" outlineLevel="2" x14ac:dyDescent="0.2">
      <c r="C27" s="75"/>
    </row>
    <row r="28" spans="1:19" ht="12.75" hidden="1" outlineLevel="2" thickBot="1" x14ac:dyDescent="0.25">
      <c r="C28" s="76"/>
    </row>
    <row r="29" spans="1:19" hidden="1" outlineLevel="2" x14ac:dyDescent="0.2"/>
    <row r="30" spans="1:19" hidden="1" outlineLevel="2" x14ac:dyDescent="0.2"/>
    <row r="31" spans="1:19" s="30" customFormat="1" ht="18.75" hidden="1" outlineLevel="1" collapsed="1" x14ac:dyDescent="0.25">
      <c r="A31" s="28" t="s">
        <v>269</v>
      </c>
      <c r="B31" s="28"/>
      <c r="C31" s="29"/>
      <c r="D31" s="29"/>
      <c r="E31" s="28"/>
      <c r="F31" s="28"/>
      <c r="G31" s="28"/>
      <c r="H31" s="28"/>
      <c r="I31" s="28"/>
      <c r="J31" s="28"/>
      <c r="K31" s="28"/>
      <c r="L31" s="28"/>
      <c r="R31" s="31"/>
      <c r="S31" s="31"/>
    </row>
    <row r="32" spans="1:19" hidden="1" outlineLevel="1" x14ac:dyDescent="0.2"/>
    <row r="33" spans="1:10" hidden="1" outlineLevel="1" x14ac:dyDescent="0.2"/>
    <row r="34" spans="1:10" ht="15" hidden="1" outlineLevel="1" x14ac:dyDescent="0.25">
      <c r="B34" s="23" t="s">
        <v>63</v>
      </c>
      <c r="C34" s="24" t="s">
        <v>64</v>
      </c>
      <c r="D34" s="244">
        <v>7</v>
      </c>
    </row>
    <row r="35" spans="1:10" hidden="1" outlineLevel="1" x14ac:dyDescent="0.2"/>
    <row r="36" spans="1:10" hidden="1" outlineLevel="1" x14ac:dyDescent="0.2"/>
    <row r="37" spans="1:10" ht="15" hidden="1" outlineLevel="1" x14ac:dyDescent="0.25">
      <c r="B37" s="23" t="s">
        <v>65</v>
      </c>
      <c r="C37" s="24" t="s">
        <v>7</v>
      </c>
      <c r="D37" s="24" t="s">
        <v>66</v>
      </c>
      <c r="E37" s="24" t="s">
        <v>67</v>
      </c>
      <c r="F37" s="492" t="s">
        <v>68</v>
      </c>
      <c r="G37" s="493"/>
      <c r="H37" s="493"/>
      <c r="I37" s="493"/>
      <c r="J37" s="494"/>
    </row>
    <row r="38" spans="1:10" hidden="1" outlineLevel="1" x14ac:dyDescent="0.2">
      <c r="B38" s="19" t="s">
        <v>10</v>
      </c>
      <c r="C38" s="10" t="s">
        <v>69</v>
      </c>
      <c r="D38" s="15">
        <v>40</v>
      </c>
      <c r="E38" s="165"/>
      <c r="F38" s="504"/>
      <c r="G38" s="505"/>
      <c r="H38" s="505"/>
      <c r="I38" s="505"/>
      <c r="J38" s="506"/>
    </row>
    <row r="39" spans="1:10" hidden="1" outlineLevel="1" x14ac:dyDescent="0.2">
      <c r="B39" s="21" t="s">
        <v>70</v>
      </c>
      <c r="C39" s="11" t="s">
        <v>257</v>
      </c>
      <c r="D39" s="120">
        <v>0</v>
      </c>
      <c r="E39" s="166"/>
      <c r="F39" s="501"/>
      <c r="G39" s="502"/>
      <c r="H39" s="502"/>
      <c r="I39" s="502"/>
      <c r="J39" s="503"/>
    </row>
    <row r="40" spans="1:10" hidden="1" outlineLevel="1" x14ac:dyDescent="0.2"/>
    <row r="41" spans="1:10" hidden="1" outlineLevel="1" x14ac:dyDescent="0.2"/>
    <row r="42" spans="1:10" ht="15" hidden="1" outlineLevel="1" x14ac:dyDescent="0.25">
      <c r="B42" s="23" t="s">
        <v>73</v>
      </c>
      <c r="C42" s="24" t="s">
        <v>7</v>
      </c>
      <c r="D42" s="24" t="s">
        <v>66</v>
      </c>
      <c r="E42" s="24" t="s">
        <v>67</v>
      </c>
      <c r="F42" s="492" t="s">
        <v>68</v>
      </c>
      <c r="G42" s="493"/>
      <c r="H42" s="493"/>
      <c r="I42" s="493"/>
      <c r="J42" s="494"/>
    </row>
    <row r="43" spans="1:10" hidden="1" outlineLevel="1" x14ac:dyDescent="0.2">
      <c r="B43" s="20" t="s">
        <v>74</v>
      </c>
      <c r="C43" s="12" t="s">
        <v>75</v>
      </c>
      <c r="D43" s="17">
        <v>1</v>
      </c>
      <c r="E43" s="165" t="s">
        <v>71</v>
      </c>
      <c r="F43" s="504" t="s">
        <v>72</v>
      </c>
      <c r="G43" s="505"/>
      <c r="H43" s="505"/>
      <c r="I43" s="505"/>
      <c r="J43" s="506"/>
    </row>
    <row r="44" spans="1:10" hidden="1" outlineLevel="1" x14ac:dyDescent="0.2">
      <c r="B44" s="20" t="s">
        <v>77</v>
      </c>
      <c r="C44" s="12" t="s">
        <v>75</v>
      </c>
      <c r="D44" s="17">
        <v>1</v>
      </c>
      <c r="E44" s="167" t="s">
        <v>71</v>
      </c>
      <c r="F44" s="498" t="s">
        <v>78</v>
      </c>
      <c r="G44" s="499"/>
      <c r="H44" s="499"/>
      <c r="I44" s="499"/>
      <c r="J44" s="500"/>
    </row>
    <row r="45" spans="1:10" hidden="1" outlineLevel="1" x14ac:dyDescent="0.2">
      <c r="B45" s="21" t="s">
        <v>79</v>
      </c>
      <c r="C45" s="11" t="s">
        <v>80</v>
      </c>
      <c r="D45" s="27">
        <v>3</v>
      </c>
      <c r="E45" s="166" t="s">
        <v>71</v>
      </c>
      <c r="F45" s="501" t="s">
        <v>78</v>
      </c>
      <c r="G45" s="502"/>
      <c r="H45" s="502"/>
      <c r="I45" s="502"/>
      <c r="J45" s="503"/>
    </row>
    <row r="46" spans="1:10" hidden="1" outlineLevel="1" x14ac:dyDescent="0.2"/>
    <row r="47" spans="1:10" ht="15" hidden="1" outlineLevel="1" x14ac:dyDescent="0.25">
      <c r="A47" s="115"/>
      <c r="B47" s="23" t="s">
        <v>84</v>
      </c>
      <c r="C47" s="122" t="s">
        <v>80</v>
      </c>
      <c r="D47" s="8"/>
    </row>
    <row r="48" spans="1:10" hidden="1" outlineLevel="1" x14ac:dyDescent="0.2">
      <c r="B48" s="19">
        <v>1</v>
      </c>
      <c r="C48" s="25">
        <f>IF($B48&gt;=$D$43,IF($B48&gt;=$D$44,$D$45,($D$45/($D$44-$D$43+1))+$C47),0)</f>
        <v>3</v>
      </c>
      <c r="D48" s="8"/>
    </row>
    <row r="49" spans="2:4" hidden="1" outlineLevel="1" x14ac:dyDescent="0.2">
      <c r="B49" s="20">
        <v>2</v>
      </c>
      <c r="C49" s="26">
        <f t="shared" ref="C49:C61" si="16">IF($B49&gt;=$D$43,IF($B49&gt;=$D$44,$D$45,($D$45/($D$44-$D$43+1))+$C48),0)</f>
        <v>3</v>
      </c>
      <c r="D49" s="8"/>
    </row>
    <row r="50" spans="2:4" hidden="1" outlineLevel="1" x14ac:dyDescent="0.2">
      <c r="B50" s="20">
        <v>3</v>
      </c>
      <c r="C50" s="26">
        <f>IF($B50&gt;=$D$43,IF($B50&gt;=$D$44,$D$45,($D$45/($D$44-$D$43+1))+$C49),0)</f>
        <v>3</v>
      </c>
      <c r="D50" s="8"/>
    </row>
    <row r="51" spans="2:4" hidden="1" outlineLevel="1" x14ac:dyDescent="0.2">
      <c r="B51" s="20">
        <v>4</v>
      </c>
      <c r="C51" s="26">
        <f t="shared" si="16"/>
        <v>3</v>
      </c>
      <c r="D51" s="8"/>
    </row>
    <row r="52" spans="2:4" hidden="1" outlineLevel="1" x14ac:dyDescent="0.2">
      <c r="B52" s="20">
        <v>5</v>
      </c>
      <c r="C52" s="26">
        <f>IF($B52&gt;=$D$43,IF($B52&gt;=$D$44,$D$45,($D$45/($D$44-$D$43+1))+$C51),0)</f>
        <v>3</v>
      </c>
      <c r="D52" s="8"/>
    </row>
    <row r="53" spans="2:4" hidden="1" outlineLevel="1" x14ac:dyDescent="0.2">
      <c r="B53" s="20">
        <v>6</v>
      </c>
      <c r="C53" s="26">
        <f>IF($B53&gt;=$D$43,IF($B53&gt;=$D$44,$D$45,($D$45/($D$44-$D$43+1))+$C52),0)</f>
        <v>3</v>
      </c>
      <c r="D53" s="8"/>
    </row>
    <row r="54" spans="2:4" hidden="1" outlineLevel="1" x14ac:dyDescent="0.2">
      <c r="B54" s="20">
        <v>7</v>
      </c>
      <c r="C54" s="26">
        <f>IF($B54&gt;=$D$43,IF($B54&gt;=$D$44,$D$45,($D$45/($D$44-$D$43+1))+$C53),0)</f>
        <v>3</v>
      </c>
      <c r="D54" s="8"/>
    </row>
    <row r="55" spans="2:4" hidden="1" outlineLevel="1" x14ac:dyDescent="0.2">
      <c r="B55" s="20">
        <v>8</v>
      </c>
      <c r="C55" s="26">
        <f t="shared" si="16"/>
        <v>3</v>
      </c>
      <c r="D55" s="8"/>
    </row>
    <row r="56" spans="2:4" hidden="1" outlineLevel="1" x14ac:dyDescent="0.2">
      <c r="B56" s="20">
        <v>9</v>
      </c>
      <c r="C56" s="26">
        <f>IF($B56&gt;=$D$43,IF($B56&gt;=$D$44,$D$45,($D$45/($D$44-$D$43+1))+$C55),0)</f>
        <v>3</v>
      </c>
      <c r="D56" s="8"/>
    </row>
    <row r="57" spans="2:4" hidden="1" outlineLevel="1" x14ac:dyDescent="0.2">
      <c r="B57" s="20">
        <v>10</v>
      </c>
      <c r="C57" s="26">
        <f t="shared" si="16"/>
        <v>3</v>
      </c>
      <c r="D57" s="8"/>
    </row>
    <row r="58" spans="2:4" hidden="1" outlineLevel="1" x14ac:dyDescent="0.2">
      <c r="B58" s="20">
        <v>11</v>
      </c>
      <c r="C58" s="26">
        <f>IF($B58&gt;=$D$43,IF($B58&gt;=$D$44,$D$45,($D$45/($D$44-$D$43+1))+$C57),0)</f>
        <v>3</v>
      </c>
      <c r="D58" s="8"/>
    </row>
    <row r="59" spans="2:4" hidden="1" outlineLevel="1" x14ac:dyDescent="0.2">
      <c r="B59" s="20">
        <v>12</v>
      </c>
      <c r="C59" s="26">
        <f>IF($B59&gt;=$D$43,IF($B59&gt;=$D$44,$D$45,($D$45/($D$44-$D$43+1))+$C58),0)</f>
        <v>3</v>
      </c>
      <c r="D59" s="8"/>
    </row>
    <row r="60" spans="2:4" hidden="1" outlineLevel="1" x14ac:dyDescent="0.2">
      <c r="B60" s="20">
        <v>13</v>
      </c>
      <c r="C60" s="26">
        <f>IF($B60&gt;=$D$43,IF($B60&gt;=$D$44,$D$45,($D$45/($D$44-$D$43+1))+$C59),0)</f>
        <v>3</v>
      </c>
      <c r="D60" s="8"/>
    </row>
    <row r="61" spans="2:4" hidden="1" outlineLevel="1" x14ac:dyDescent="0.2">
      <c r="B61" s="20">
        <v>14</v>
      </c>
      <c r="C61" s="26">
        <f t="shared" si="16"/>
        <v>3</v>
      </c>
      <c r="D61" s="8"/>
    </row>
    <row r="62" spans="2:4" hidden="1" outlineLevel="1" x14ac:dyDescent="0.2">
      <c r="B62" s="21" t="s">
        <v>27</v>
      </c>
      <c r="C62" s="27">
        <f>IF($B62&gt;=$D$43,IF($B62&gt;=$D$44,$D$45,($D$45/($D$44-$D$43+1))+$C61),0)</f>
        <v>3</v>
      </c>
      <c r="D62" s="8"/>
    </row>
    <row r="63" spans="2:4" hidden="1" outlineLevel="1" x14ac:dyDescent="0.2"/>
    <row r="64" spans="2:4" hidden="1" outlineLevel="1" x14ac:dyDescent="0.2"/>
    <row r="65" spans="2:10" ht="15" hidden="1" outlineLevel="1" x14ac:dyDescent="0.25">
      <c r="B65" s="23" t="s">
        <v>86</v>
      </c>
      <c r="C65" s="24" t="s">
        <v>7</v>
      </c>
      <c r="D65" s="24" t="s">
        <v>66</v>
      </c>
      <c r="E65" s="24" t="s">
        <v>67</v>
      </c>
      <c r="F65" s="492" t="s">
        <v>68</v>
      </c>
      <c r="G65" s="493"/>
      <c r="H65" s="493"/>
      <c r="I65" s="493"/>
      <c r="J65" s="494"/>
    </row>
    <row r="66" spans="2:10" hidden="1" outlineLevel="1" x14ac:dyDescent="0.2">
      <c r="B66" s="202" t="s">
        <v>14</v>
      </c>
      <c r="C66" s="136" t="str">
        <f>$C$67</f>
        <v>$ / t</v>
      </c>
      <c r="D66" s="104">
        <f>$D$67</f>
        <v>758.33333333333337</v>
      </c>
      <c r="E66" s="253"/>
      <c r="F66" s="525"/>
      <c r="G66" s="526"/>
      <c r="H66" s="526"/>
      <c r="I66" s="526"/>
      <c r="J66" s="527"/>
    </row>
    <row r="67" spans="2:10" hidden="1" outlineLevel="1" x14ac:dyDescent="0.2">
      <c r="B67" s="146" t="s">
        <v>14</v>
      </c>
      <c r="C67" s="147" t="s">
        <v>216</v>
      </c>
      <c r="D67" s="147">
        <v>758.33333333333337</v>
      </c>
      <c r="E67" s="167" t="s">
        <v>71</v>
      </c>
      <c r="F67" s="498" t="s">
        <v>72</v>
      </c>
      <c r="G67" s="499"/>
      <c r="H67" s="499"/>
      <c r="I67" s="499"/>
      <c r="J67" s="500"/>
    </row>
    <row r="68" spans="2:10" hidden="1" outlineLevel="1" x14ac:dyDescent="0.2">
      <c r="B68" s="126" t="s">
        <v>88</v>
      </c>
      <c r="C68" s="125" t="s">
        <v>89</v>
      </c>
      <c r="D68" s="125">
        <v>1000</v>
      </c>
      <c r="E68" s="167"/>
      <c r="F68" s="498"/>
      <c r="G68" s="499"/>
      <c r="H68" s="499"/>
      <c r="I68" s="499"/>
      <c r="J68" s="500"/>
    </row>
    <row r="69" spans="2:10" hidden="1" outlineLevel="1" x14ac:dyDescent="0.2">
      <c r="B69" s="126" t="s">
        <v>90</v>
      </c>
      <c r="C69" s="125" t="s">
        <v>91</v>
      </c>
      <c r="D69" s="125">
        <v>620</v>
      </c>
      <c r="E69" s="167" t="s">
        <v>71</v>
      </c>
      <c r="F69" s="498" t="s">
        <v>92</v>
      </c>
      <c r="G69" s="499"/>
      <c r="H69" s="499"/>
      <c r="I69" s="499"/>
      <c r="J69" s="500"/>
    </row>
    <row r="70" spans="2:10" hidden="1" outlineLevel="1" x14ac:dyDescent="0.2">
      <c r="B70" s="203" t="s">
        <v>93</v>
      </c>
      <c r="C70" s="128" t="s">
        <v>94</v>
      </c>
      <c r="D70" s="129">
        <v>0.12</v>
      </c>
      <c r="E70" s="166" t="s">
        <v>71</v>
      </c>
      <c r="F70" s="501" t="s">
        <v>72</v>
      </c>
      <c r="G70" s="502"/>
      <c r="H70" s="502"/>
      <c r="I70" s="502"/>
      <c r="J70" s="503"/>
    </row>
    <row r="71" spans="2:10" hidden="1" outlineLevel="1" x14ac:dyDescent="0.2">
      <c r="E71" s="9"/>
    </row>
    <row r="72" spans="2:10" hidden="1" outlineLevel="1" x14ac:dyDescent="0.2"/>
    <row r="73" spans="2:10" ht="15" hidden="1" outlineLevel="1" x14ac:dyDescent="0.25">
      <c r="B73" s="23" t="s">
        <v>95</v>
      </c>
      <c r="C73" s="24" t="s">
        <v>7</v>
      </c>
      <c r="D73" s="24" t="s">
        <v>66</v>
      </c>
      <c r="E73" s="24" t="s">
        <v>67</v>
      </c>
      <c r="F73" s="492" t="s">
        <v>68</v>
      </c>
      <c r="G73" s="493"/>
      <c r="H73" s="493"/>
      <c r="I73" s="493"/>
      <c r="J73" s="494"/>
    </row>
    <row r="74" spans="2:10" hidden="1" outlineLevel="1" x14ac:dyDescent="0.2">
      <c r="B74" s="19" t="s">
        <v>15</v>
      </c>
      <c r="C74" s="17" t="s">
        <v>257</v>
      </c>
      <c r="D74" s="17">
        <v>0</v>
      </c>
      <c r="E74" s="165" t="s">
        <v>71</v>
      </c>
      <c r="F74" s="504" t="s">
        <v>72</v>
      </c>
      <c r="G74" s="505"/>
      <c r="H74" s="505"/>
      <c r="I74" s="505"/>
      <c r="J74" s="506"/>
    </row>
    <row r="75" spans="2:10" hidden="1" outlineLevel="1" x14ac:dyDescent="0.2">
      <c r="B75" s="20" t="s">
        <v>96</v>
      </c>
      <c r="C75" s="17" t="s">
        <v>53</v>
      </c>
      <c r="D75" s="17">
        <v>0</v>
      </c>
      <c r="E75" s="167"/>
      <c r="F75" s="498"/>
      <c r="G75" s="499"/>
      <c r="H75" s="499"/>
      <c r="I75" s="499"/>
      <c r="J75" s="500"/>
    </row>
    <row r="76" spans="2:10" hidden="1" outlineLevel="1" x14ac:dyDescent="0.2">
      <c r="B76" s="20" t="s">
        <v>97</v>
      </c>
      <c r="C76" s="17" t="s">
        <v>53</v>
      </c>
      <c r="D76" s="17">
        <v>1620</v>
      </c>
      <c r="E76" s="167" t="s">
        <v>71</v>
      </c>
      <c r="F76" s="498" t="s">
        <v>78</v>
      </c>
      <c r="G76" s="499"/>
      <c r="H76" s="499"/>
      <c r="I76" s="499"/>
      <c r="J76" s="500"/>
    </row>
    <row r="77" spans="2:10" hidden="1" outlineLevel="1" x14ac:dyDescent="0.2">
      <c r="B77" s="20" t="s">
        <v>98</v>
      </c>
      <c r="C77" s="17" t="s">
        <v>23</v>
      </c>
      <c r="D77" s="231">
        <v>0</v>
      </c>
      <c r="E77" s="167" t="s">
        <v>71</v>
      </c>
      <c r="F77" s="498" t="s">
        <v>78</v>
      </c>
      <c r="G77" s="499"/>
      <c r="H77" s="499"/>
      <c r="I77" s="499"/>
      <c r="J77" s="500"/>
    </row>
    <row r="78" spans="2:10" hidden="1" outlineLevel="1" x14ac:dyDescent="0.2">
      <c r="B78" s="20" t="s">
        <v>99</v>
      </c>
      <c r="C78" s="17" t="s">
        <v>100</v>
      </c>
      <c r="D78" s="125">
        <v>1100</v>
      </c>
      <c r="E78" s="167" t="s">
        <v>71</v>
      </c>
      <c r="F78" s="498" t="s">
        <v>78</v>
      </c>
      <c r="G78" s="499"/>
      <c r="H78" s="499"/>
      <c r="I78" s="499"/>
      <c r="J78" s="500"/>
    </row>
    <row r="79" spans="2:10" hidden="1" outlineLevel="1" x14ac:dyDescent="0.2">
      <c r="B79" s="20" t="s">
        <v>101</v>
      </c>
      <c r="C79" s="17" t="s">
        <v>100</v>
      </c>
      <c r="D79" s="17">
        <v>0</v>
      </c>
      <c r="E79" s="167" t="s">
        <v>71</v>
      </c>
      <c r="F79" s="498" t="s">
        <v>78</v>
      </c>
      <c r="G79" s="499"/>
      <c r="H79" s="499"/>
      <c r="I79" s="499"/>
      <c r="J79" s="500"/>
    </row>
    <row r="80" spans="2:10" hidden="1" outlineLevel="1" x14ac:dyDescent="0.2">
      <c r="B80" s="20" t="s">
        <v>258</v>
      </c>
      <c r="C80" s="17" t="s">
        <v>19</v>
      </c>
      <c r="D80" s="17">
        <f>SUM(D$81:D$82)</f>
        <v>0</v>
      </c>
      <c r="E80" s="167"/>
      <c r="F80" s="486"/>
      <c r="G80" s="487"/>
      <c r="H80" s="487"/>
      <c r="I80" s="487"/>
      <c r="J80" s="488"/>
    </row>
    <row r="81" spans="2:55" hidden="1" outlineLevel="1" x14ac:dyDescent="0.2">
      <c r="B81" s="88" t="s">
        <v>259</v>
      </c>
      <c r="C81" s="85" t="s">
        <v>19</v>
      </c>
      <c r="D81" s="85">
        <v>0</v>
      </c>
      <c r="E81" s="167"/>
      <c r="F81" s="486"/>
      <c r="G81" s="487"/>
      <c r="H81" s="487"/>
      <c r="I81" s="487"/>
      <c r="J81" s="488"/>
    </row>
    <row r="82" spans="2:55" hidden="1" outlineLevel="1" x14ac:dyDescent="0.2">
      <c r="B82" s="90" t="s">
        <v>260</v>
      </c>
      <c r="C82" s="91" t="s">
        <v>19</v>
      </c>
      <c r="D82" s="91">
        <v>0</v>
      </c>
      <c r="E82" s="166"/>
      <c r="F82" s="489"/>
      <c r="G82" s="490"/>
      <c r="H82" s="490"/>
      <c r="I82" s="490"/>
      <c r="J82" s="491"/>
    </row>
    <row r="83" spans="2:55" hidden="1" outlineLevel="1" x14ac:dyDescent="0.2"/>
    <row r="84" spans="2:55" hidden="1" outlineLevel="1" x14ac:dyDescent="0.2"/>
    <row r="85" spans="2:55" s="1" customFormat="1" ht="24" hidden="1" outlineLevel="1" x14ac:dyDescent="0.25">
      <c r="B85" s="106" t="s">
        <v>107</v>
      </c>
      <c r="C85" s="107" t="s">
        <v>7</v>
      </c>
      <c r="D85" s="107" t="s">
        <v>66</v>
      </c>
      <c r="E85" s="107" t="s">
        <v>67</v>
      </c>
      <c r="F85" s="522" t="s">
        <v>68</v>
      </c>
      <c r="G85" s="523"/>
      <c r="H85" s="523"/>
      <c r="I85" s="523"/>
      <c r="J85" s="524"/>
      <c r="L85" s="79" t="s">
        <v>108</v>
      </c>
      <c r="M85" s="3" t="s">
        <v>109</v>
      </c>
      <c r="N85" s="79" t="s">
        <v>110</v>
      </c>
      <c r="O85" s="79" t="s">
        <v>111</v>
      </c>
      <c r="P85" s="79" t="s">
        <v>29</v>
      </c>
      <c r="Q85" s="79" t="s">
        <v>30</v>
      </c>
      <c r="R85" s="79" t="s">
        <v>31</v>
      </c>
      <c r="S85" s="79" t="s">
        <v>32</v>
      </c>
      <c r="T85" s="79" t="s">
        <v>33</v>
      </c>
      <c r="U85" s="79" t="s">
        <v>34</v>
      </c>
      <c r="V85" s="79" t="s">
        <v>35</v>
      </c>
      <c r="W85" s="79" t="s">
        <v>36</v>
      </c>
      <c r="X85" s="79" t="s">
        <v>37</v>
      </c>
      <c r="Y85" s="79" t="s">
        <v>38</v>
      </c>
      <c r="Z85" s="79" t="s">
        <v>39</v>
      </c>
      <c r="AA85" s="79" t="s">
        <v>40</v>
      </c>
      <c r="AB85" s="79" t="s">
        <v>41</v>
      </c>
      <c r="AC85" s="79" t="s">
        <v>42</v>
      </c>
      <c r="AD85" s="79" t="s">
        <v>112</v>
      </c>
      <c r="AE85" s="79" t="s">
        <v>113</v>
      </c>
      <c r="AF85" s="79" t="s">
        <v>114</v>
      </c>
      <c r="AG85" s="79" t="s">
        <v>115</v>
      </c>
      <c r="AH85" s="79" t="s">
        <v>116</v>
      </c>
      <c r="AI85" s="79" t="s">
        <v>117</v>
      </c>
      <c r="AJ85" s="79" t="s">
        <v>118</v>
      </c>
      <c r="AK85" s="79" t="s">
        <v>119</v>
      </c>
      <c r="AL85" s="79" t="s">
        <v>120</v>
      </c>
      <c r="AM85" s="79" t="s">
        <v>121</v>
      </c>
      <c r="AN85" s="79" t="s">
        <v>122</v>
      </c>
      <c r="AO85" s="79" t="s">
        <v>123</v>
      </c>
      <c r="AP85" s="79" t="s">
        <v>124</v>
      </c>
      <c r="AQ85" s="79" t="s">
        <v>125</v>
      </c>
      <c r="AR85" s="79" t="s">
        <v>126</v>
      </c>
      <c r="AS85" s="79" t="s">
        <v>127</v>
      </c>
      <c r="AT85" s="79" t="s">
        <v>128</v>
      </c>
      <c r="AU85" s="79" t="s">
        <v>129</v>
      </c>
      <c r="AV85" s="79" t="s">
        <v>130</v>
      </c>
      <c r="AW85" s="79" t="s">
        <v>131</v>
      </c>
      <c r="AX85" s="79" t="s">
        <v>132</v>
      </c>
      <c r="AY85" s="79" t="s">
        <v>133</v>
      </c>
      <c r="AZ85" s="79" t="s">
        <v>134</v>
      </c>
      <c r="BA85" s="79" t="s">
        <v>135</v>
      </c>
      <c r="BB85" s="79" t="s">
        <v>136</v>
      </c>
      <c r="BC85" s="79" t="s">
        <v>137</v>
      </c>
    </row>
    <row r="86" spans="2:55" hidden="1" outlineLevel="1" x14ac:dyDescent="0.2">
      <c r="B86" s="19" t="s">
        <v>192</v>
      </c>
      <c r="C86" s="15" t="s">
        <v>19</v>
      </c>
      <c r="D86" s="15">
        <v>3200</v>
      </c>
      <c r="E86" s="165" t="s">
        <v>71</v>
      </c>
      <c r="F86" s="495" t="s">
        <v>72</v>
      </c>
      <c r="G86" s="496"/>
      <c r="H86" s="496"/>
      <c r="I86" s="496"/>
      <c r="J86" s="497"/>
      <c r="L86" s="99">
        <v>0</v>
      </c>
      <c r="M86" s="99">
        <v>20</v>
      </c>
      <c r="N86" s="99">
        <f t="shared" ref="N86:N96" si="17">COUNTIF($O86:$BC86,"=1")</f>
        <v>3</v>
      </c>
      <c r="O86" s="109">
        <f>IF(MOD(COLUMNS($O$85:O$85)-1,$M86)=0,1,0)</f>
        <v>1</v>
      </c>
      <c r="P86" s="109">
        <f>IF(MOD(COLUMNS($O$85:P$85)-1,$M86)=0,1,0)</f>
        <v>0</v>
      </c>
      <c r="Q86" s="109">
        <f>IF(MOD(COLUMNS($O$85:Q$85)-1,$M86)=0,1,0)</f>
        <v>0</v>
      </c>
      <c r="R86" s="109">
        <f>IF(MOD(COLUMNS($O$85:R$85)-1,$M86)=0,1,0)</f>
        <v>0</v>
      </c>
      <c r="S86" s="109">
        <f>IF(MOD(COLUMNS($O$85:S$85)-1,$M86)=0,1,0)</f>
        <v>0</v>
      </c>
      <c r="T86" s="109">
        <f>IF(MOD(COLUMNS($O$85:T$85)-1,$M86)=0,1,0)</f>
        <v>0</v>
      </c>
      <c r="U86" s="109">
        <f>IF(MOD(COLUMNS($O$85:U$85)-1,$M86)=0,1,0)</f>
        <v>0</v>
      </c>
      <c r="V86" s="109">
        <f>IF(MOD(COLUMNS($O$85:V$85)-1,$M86)=0,1,0)</f>
        <v>0</v>
      </c>
      <c r="W86" s="109">
        <f>IF(MOD(COLUMNS($O$85:W$85)-1,$M86)=0,1,0)</f>
        <v>0</v>
      </c>
      <c r="X86" s="109">
        <f>IF(MOD(COLUMNS($O$85:X$85)-1,$M86)=0,1,0)</f>
        <v>0</v>
      </c>
      <c r="Y86" s="109">
        <f>IF(MOD(COLUMNS($O$85:Y$85)-1,$M86)=0,1,0)</f>
        <v>0</v>
      </c>
      <c r="Z86" s="109">
        <f>IF(MOD(COLUMNS($O$85:Z$85)-1,$M86)=0,1,0)</f>
        <v>0</v>
      </c>
      <c r="AA86" s="109">
        <f>IF(MOD(COLUMNS($O$85:AA$85)-1,$M86)=0,1,0)</f>
        <v>0</v>
      </c>
      <c r="AB86" s="109">
        <f>IF(MOD(COLUMNS($O$85:AB$85)-1,$M86)=0,1,0)</f>
        <v>0</v>
      </c>
      <c r="AC86" s="109">
        <f>IF(MOD(COLUMNS($O$85:AC$85)-1,$M86)=0,1,0)</f>
        <v>0</v>
      </c>
      <c r="AD86" s="109">
        <f>IF(MOD(COLUMNS($O$85:AD$85)-1,$M86)=0,1,0)</f>
        <v>0</v>
      </c>
      <c r="AE86" s="109">
        <f>IF(MOD(COLUMNS($O$85:AE$85)-1,$M86)=0,1,0)</f>
        <v>0</v>
      </c>
      <c r="AF86" s="109">
        <f>IF(MOD(COLUMNS($O$85:AF$85)-1,$M86)=0,1,0)</f>
        <v>0</v>
      </c>
      <c r="AG86" s="109">
        <f>IF(MOD(COLUMNS($O$85:AG$85)-1,$M86)=0,1,0)</f>
        <v>0</v>
      </c>
      <c r="AH86" s="109">
        <f>IF(MOD(COLUMNS($O$85:AH$85)-1,$M86)=0,1,0)</f>
        <v>0</v>
      </c>
      <c r="AI86" s="109">
        <f>IF(MOD(COLUMNS($O$85:AI$85)-1,$M86)=0,1,0)</f>
        <v>1</v>
      </c>
      <c r="AJ86" s="109">
        <f>IF(MOD(COLUMNS($O$85:AJ$85)-1,$M86)=0,1,0)</f>
        <v>0</v>
      </c>
      <c r="AK86" s="109">
        <f>IF(MOD(COLUMNS($O$85:AK$85)-1,$M86)=0,1,0)</f>
        <v>0</v>
      </c>
      <c r="AL86" s="109">
        <f>IF(MOD(COLUMNS($O$85:AL$85)-1,$M86)=0,1,0)</f>
        <v>0</v>
      </c>
      <c r="AM86" s="109">
        <f>IF(MOD(COLUMNS($O$85:AM$85)-1,$M86)=0,1,0)</f>
        <v>0</v>
      </c>
      <c r="AN86" s="109">
        <f>IF(MOD(COLUMNS($O$85:AN$85)-1,$M86)=0,1,0)</f>
        <v>0</v>
      </c>
      <c r="AO86" s="109">
        <f>IF(MOD(COLUMNS($O$85:AO$85)-1,$M86)=0,1,0)</f>
        <v>0</v>
      </c>
      <c r="AP86" s="109">
        <f>IF(MOD(COLUMNS($O$85:AP$85)-1,$M86)=0,1,0)</f>
        <v>0</v>
      </c>
      <c r="AQ86" s="109">
        <f>IF(MOD(COLUMNS($O$85:AQ$85)-1,$M86)=0,1,0)</f>
        <v>0</v>
      </c>
      <c r="AR86" s="109">
        <f>IF(MOD(COLUMNS($O$85:AR$85)-1,$M86)=0,1,0)</f>
        <v>0</v>
      </c>
      <c r="AS86" s="109">
        <f>IF(MOD(COLUMNS($O$85:AS$85)-1,$M86)=0,1,0)</f>
        <v>0</v>
      </c>
      <c r="AT86" s="109">
        <f>IF(MOD(COLUMNS($O$85:AT$85)-1,$M86)=0,1,0)</f>
        <v>0</v>
      </c>
      <c r="AU86" s="109">
        <f>IF(MOD(COLUMNS($O$85:AU$85)-1,$M86)=0,1,0)</f>
        <v>0</v>
      </c>
      <c r="AV86" s="109">
        <f>IF(MOD(COLUMNS($O$85:AV$85)-1,$M86)=0,1,0)</f>
        <v>0</v>
      </c>
      <c r="AW86" s="109">
        <f>IF(MOD(COLUMNS($O$85:AW$85)-1,$M86)=0,1,0)</f>
        <v>0</v>
      </c>
      <c r="AX86" s="109">
        <f>IF(MOD(COLUMNS($O$85:AX$85)-1,$M86)=0,1,0)</f>
        <v>0</v>
      </c>
      <c r="AY86" s="109">
        <f>IF(MOD(COLUMNS($O$85:AY$85)-1,$M86)=0,1,0)</f>
        <v>0</v>
      </c>
      <c r="AZ86" s="109">
        <f>IF(MOD(COLUMNS($O$85:AZ$85)-1,$M86)=0,1,0)</f>
        <v>0</v>
      </c>
      <c r="BA86" s="109">
        <f>IF(MOD(COLUMNS($O$85:BA$85)-1,$M86)=0,1,0)</f>
        <v>0</v>
      </c>
      <c r="BB86" s="109">
        <f>IF(MOD(COLUMNS($O$85:BB$85)-1,$M86)=0,1,0)</f>
        <v>0</v>
      </c>
      <c r="BC86" s="109">
        <f>IF(MOD(COLUMNS($O$85:BC$85)-1,$M86)=0,1,0)</f>
        <v>1</v>
      </c>
    </row>
    <row r="87" spans="2:55" hidden="1" outlineLevel="1" x14ac:dyDescent="0.2">
      <c r="B87" s="20" t="s">
        <v>227</v>
      </c>
      <c r="C87" s="17" t="s">
        <v>19</v>
      </c>
      <c r="D87" s="17">
        <v>23600</v>
      </c>
      <c r="E87" s="167" t="s">
        <v>71</v>
      </c>
      <c r="F87" s="486" t="s">
        <v>78</v>
      </c>
      <c r="G87" s="487"/>
      <c r="H87" s="487"/>
      <c r="I87" s="487"/>
      <c r="J87" s="488"/>
      <c r="L87" s="99">
        <v>0</v>
      </c>
      <c r="M87" s="99">
        <v>10</v>
      </c>
      <c r="N87" s="99">
        <f t="shared" si="17"/>
        <v>5</v>
      </c>
      <c r="O87" s="109">
        <f>IF(MOD(COLUMNS($O$85:O$85)-1,$M87)=0,1,0)</f>
        <v>1</v>
      </c>
      <c r="P87" s="109">
        <f>IF(MOD(COLUMNS($O$85:P$85)-1,$M87)=0,1,0)</f>
        <v>0</v>
      </c>
      <c r="Q87" s="109">
        <f>IF(MOD(COLUMNS($O$85:Q$85)-1,$M87)=0,1,0)</f>
        <v>0</v>
      </c>
      <c r="R87" s="109">
        <f>IF(MOD(COLUMNS($O$85:R$85)-1,$M87)=0,1,0)</f>
        <v>0</v>
      </c>
      <c r="S87" s="109">
        <f>IF(MOD(COLUMNS($O$85:S$85)-1,$M87)=0,1,0)</f>
        <v>0</v>
      </c>
      <c r="T87" s="109">
        <f>IF(MOD(COLUMNS($O$85:T$85)-1,$M87)=0,1,0)</f>
        <v>0</v>
      </c>
      <c r="U87" s="109">
        <f>IF(MOD(COLUMNS($O$85:U$85)-1,$M87)=0,1,0)</f>
        <v>0</v>
      </c>
      <c r="V87" s="109">
        <f>IF(MOD(COLUMNS($O$85:V$85)-1,$M87)=0,1,0)</f>
        <v>0</v>
      </c>
      <c r="W87" s="109">
        <f>IF(MOD(COLUMNS($O$85:W$85)-1,$M87)=0,1,0)</f>
        <v>0</v>
      </c>
      <c r="X87" s="109">
        <f>IF(MOD(COLUMNS($O$85:X$85)-1,$M87)=0,1,0)</f>
        <v>0</v>
      </c>
      <c r="Y87" s="109">
        <f>IF(MOD(COLUMNS($O$85:Y$85)-1,$M87)=0,1,0)</f>
        <v>1</v>
      </c>
      <c r="Z87" s="109">
        <f>IF(MOD(COLUMNS($O$85:Z$85)-1,$M87)=0,1,0)</f>
        <v>0</v>
      </c>
      <c r="AA87" s="109">
        <f>IF(MOD(COLUMNS($O$85:AA$85)-1,$M87)=0,1,0)</f>
        <v>0</v>
      </c>
      <c r="AB87" s="109">
        <f>IF(MOD(COLUMNS($O$85:AB$85)-1,$M87)=0,1,0)</f>
        <v>0</v>
      </c>
      <c r="AC87" s="109">
        <f>IF(MOD(COLUMNS($O$85:AC$85)-1,$M87)=0,1,0)</f>
        <v>0</v>
      </c>
      <c r="AD87" s="109">
        <f>IF(MOD(COLUMNS($O$85:AD$85)-1,$M87)=0,1,0)</f>
        <v>0</v>
      </c>
      <c r="AE87" s="109">
        <f>IF(MOD(COLUMNS($O$85:AE$85)-1,$M87)=0,1,0)</f>
        <v>0</v>
      </c>
      <c r="AF87" s="109">
        <f>IF(MOD(COLUMNS($O$85:AF$85)-1,$M87)=0,1,0)</f>
        <v>0</v>
      </c>
      <c r="AG87" s="109">
        <f>IF(MOD(COLUMNS($O$85:AG$85)-1,$M87)=0,1,0)</f>
        <v>0</v>
      </c>
      <c r="AH87" s="109">
        <f>IF(MOD(COLUMNS($O$85:AH$85)-1,$M87)=0,1,0)</f>
        <v>0</v>
      </c>
      <c r="AI87" s="109">
        <f>IF(MOD(COLUMNS($O$85:AI$85)-1,$M87)=0,1,0)</f>
        <v>1</v>
      </c>
      <c r="AJ87" s="109">
        <f>IF(MOD(COLUMNS($O$85:AJ$85)-1,$M87)=0,1,0)</f>
        <v>0</v>
      </c>
      <c r="AK87" s="109">
        <f>IF(MOD(COLUMNS($O$85:AK$85)-1,$M87)=0,1,0)</f>
        <v>0</v>
      </c>
      <c r="AL87" s="109">
        <f>IF(MOD(COLUMNS($O$85:AL$85)-1,$M87)=0,1,0)</f>
        <v>0</v>
      </c>
      <c r="AM87" s="109">
        <f>IF(MOD(COLUMNS($O$85:AM$85)-1,$M87)=0,1,0)</f>
        <v>0</v>
      </c>
      <c r="AN87" s="109">
        <f>IF(MOD(COLUMNS($O$85:AN$85)-1,$M87)=0,1,0)</f>
        <v>0</v>
      </c>
      <c r="AO87" s="109">
        <f>IF(MOD(COLUMNS($O$85:AO$85)-1,$M87)=0,1,0)</f>
        <v>0</v>
      </c>
      <c r="AP87" s="109">
        <f>IF(MOD(COLUMNS($O$85:AP$85)-1,$M87)=0,1,0)</f>
        <v>0</v>
      </c>
      <c r="AQ87" s="109">
        <f>IF(MOD(COLUMNS($O$85:AQ$85)-1,$M87)=0,1,0)</f>
        <v>0</v>
      </c>
      <c r="AR87" s="109">
        <f>IF(MOD(COLUMNS($O$85:AR$85)-1,$M87)=0,1,0)</f>
        <v>0</v>
      </c>
      <c r="AS87" s="109">
        <f>IF(MOD(COLUMNS($O$85:AS$85)-1,$M87)=0,1,0)</f>
        <v>1</v>
      </c>
      <c r="AT87" s="109">
        <f>IF(MOD(COLUMNS($O$85:AT$85)-1,$M87)=0,1,0)</f>
        <v>0</v>
      </c>
      <c r="AU87" s="109">
        <f>IF(MOD(COLUMNS($O$85:AU$85)-1,$M87)=0,1,0)</f>
        <v>0</v>
      </c>
      <c r="AV87" s="109">
        <f>IF(MOD(COLUMNS($O$85:AV$85)-1,$M87)=0,1,0)</f>
        <v>0</v>
      </c>
      <c r="AW87" s="109">
        <f>IF(MOD(COLUMNS($O$85:AW$85)-1,$M87)=0,1,0)</f>
        <v>0</v>
      </c>
      <c r="AX87" s="109">
        <f>IF(MOD(COLUMNS($O$85:AX$85)-1,$M87)=0,1,0)</f>
        <v>0</v>
      </c>
      <c r="AY87" s="109">
        <f>IF(MOD(COLUMNS($O$85:AY$85)-1,$M87)=0,1,0)</f>
        <v>0</v>
      </c>
      <c r="AZ87" s="109">
        <f>IF(MOD(COLUMNS($O$85:AZ$85)-1,$M87)=0,1,0)</f>
        <v>0</v>
      </c>
      <c r="BA87" s="109">
        <f>IF(MOD(COLUMNS($O$85:BA$85)-1,$M87)=0,1,0)</f>
        <v>0</v>
      </c>
      <c r="BB87" s="109">
        <f>IF(MOD(COLUMNS($O$85:BB$85)-1,$M87)=0,1,0)</f>
        <v>0</v>
      </c>
      <c r="BC87" s="109">
        <f>IF(MOD(COLUMNS($O$85:BC$85)-1,$M87)=0,1,0)</f>
        <v>1</v>
      </c>
    </row>
    <row r="88" spans="2:55" hidden="1" outlineLevel="1" x14ac:dyDescent="0.2">
      <c r="B88" s="20" t="s">
        <v>261</v>
      </c>
      <c r="C88" s="17" t="s">
        <v>19</v>
      </c>
      <c r="D88" s="17">
        <v>7900</v>
      </c>
      <c r="E88" s="167" t="s">
        <v>71</v>
      </c>
      <c r="F88" s="486" t="s">
        <v>78</v>
      </c>
      <c r="G88" s="487"/>
      <c r="H88" s="487"/>
      <c r="I88" s="487"/>
      <c r="J88" s="488"/>
      <c r="L88" s="99">
        <v>0</v>
      </c>
      <c r="M88" s="99">
        <v>10</v>
      </c>
      <c r="N88" s="99">
        <f t="shared" si="17"/>
        <v>5</v>
      </c>
      <c r="O88" s="109">
        <f>IF(MOD(COLUMNS($O$85:O$85)-1,$M88)=0,1,0)</f>
        <v>1</v>
      </c>
      <c r="P88" s="109">
        <f>IF(MOD(COLUMNS($O$85:P$85)-1,$M88)=0,1,0)</f>
        <v>0</v>
      </c>
      <c r="Q88" s="109">
        <f>IF(MOD(COLUMNS($O$85:Q$85)-1,$M88)=0,1,0)</f>
        <v>0</v>
      </c>
      <c r="R88" s="109">
        <f>IF(MOD(COLUMNS($O$85:R$85)-1,$M88)=0,1,0)</f>
        <v>0</v>
      </c>
      <c r="S88" s="109">
        <f>IF(MOD(COLUMNS($O$85:S$85)-1,$M88)=0,1,0)</f>
        <v>0</v>
      </c>
      <c r="T88" s="109">
        <f>IF(MOD(COLUMNS($O$85:T$85)-1,$M88)=0,1,0)</f>
        <v>0</v>
      </c>
      <c r="U88" s="109">
        <f>IF(MOD(COLUMNS($O$85:U$85)-1,$M88)=0,1,0)</f>
        <v>0</v>
      </c>
      <c r="V88" s="109">
        <f>IF(MOD(COLUMNS($O$85:V$85)-1,$M88)=0,1,0)</f>
        <v>0</v>
      </c>
      <c r="W88" s="109">
        <f>IF(MOD(COLUMNS($O$85:W$85)-1,$M88)=0,1,0)</f>
        <v>0</v>
      </c>
      <c r="X88" s="109">
        <f>IF(MOD(COLUMNS($O$85:X$85)-1,$M88)=0,1,0)</f>
        <v>0</v>
      </c>
      <c r="Y88" s="109">
        <f>IF(MOD(COLUMNS($O$85:Y$85)-1,$M88)=0,1,0)</f>
        <v>1</v>
      </c>
      <c r="Z88" s="109">
        <f>IF(MOD(COLUMNS($O$85:Z$85)-1,$M88)=0,1,0)</f>
        <v>0</v>
      </c>
      <c r="AA88" s="109">
        <f>IF(MOD(COLUMNS($O$85:AA$85)-1,$M88)=0,1,0)</f>
        <v>0</v>
      </c>
      <c r="AB88" s="109">
        <f>IF(MOD(COLUMNS($O$85:AB$85)-1,$M88)=0,1,0)</f>
        <v>0</v>
      </c>
      <c r="AC88" s="109">
        <f>IF(MOD(COLUMNS($O$85:AC$85)-1,$M88)=0,1,0)</f>
        <v>0</v>
      </c>
      <c r="AD88" s="109">
        <f>IF(MOD(COLUMNS($O$85:AD$85)-1,$M88)=0,1,0)</f>
        <v>0</v>
      </c>
      <c r="AE88" s="109">
        <f>IF(MOD(COLUMNS($O$85:AE$85)-1,$M88)=0,1,0)</f>
        <v>0</v>
      </c>
      <c r="AF88" s="109">
        <f>IF(MOD(COLUMNS($O$85:AF$85)-1,$M88)=0,1,0)</f>
        <v>0</v>
      </c>
      <c r="AG88" s="109">
        <f>IF(MOD(COLUMNS($O$85:AG$85)-1,$M88)=0,1,0)</f>
        <v>0</v>
      </c>
      <c r="AH88" s="109">
        <f>IF(MOD(COLUMNS($O$85:AH$85)-1,$M88)=0,1,0)</f>
        <v>0</v>
      </c>
      <c r="AI88" s="109">
        <f>IF(MOD(COLUMNS($O$85:AI$85)-1,$M88)=0,1,0)</f>
        <v>1</v>
      </c>
      <c r="AJ88" s="109">
        <f>IF(MOD(COLUMNS($O$85:AJ$85)-1,$M88)=0,1,0)</f>
        <v>0</v>
      </c>
      <c r="AK88" s="109">
        <f>IF(MOD(COLUMNS($O$85:AK$85)-1,$M88)=0,1,0)</f>
        <v>0</v>
      </c>
      <c r="AL88" s="109">
        <f>IF(MOD(COLUMNS($O$85:AL$85)-1,$M88)=0,1,0)</f>
        <v>0</v>
      </c>
      <c r="AM88" s="109">
        <f>IF(MOD(COLUMNS($O$85:AM$85)-1,$M88)=0,1,0)</f>
        <v>0</v>
      </c>
      <c r="AN88" s="109">
        <f>IF(MOD(COLUMNS($O$85:AN$85)-1,$M88)=0,1,0)</f>
        <v>0</v>
      </c>
      <c r="AO88" s="109">
        <f>IF(MOD(COLUMNS($O$85:AO$85)-1,$M88)=0,1,0)</f>
        <v>0</v>
      </c>
      <c r="AP88" s="109">
        <f>IF(MOD(COLUMNS($O$85:AP$85)-1,$M88)=0,1,0)</f>
        <v>0</v>
      </c>
      <c r="AQ88" s="109">
        <f>IF(MOD(COLUMNS($O$85:AQ$85)-1,$M88)=0,1,0)</f>
        <v>0</v>
      </c>
      <c r="AR88" s="109">
        <f>IF(MOD(COLUMNS($O$85:AR$85)-1,$M88)=0,1,0)</f>
        <v>0</v>
      </c>
      <c r="AS88" s="109">
        <f>IF(MOD(COLUMNS($O$85:AS$85)-1,$M88)=0,1,0)</f>
        <v>1</v>
      </c>
      <c r="AT88" s="109">
        <f>IF(MOD(COLUMNS($O$85:AT$85)-1,$M88)=0,1,0)</f>
        <v>0</v>
      </c>
      <c r="AU88" s="109">
        <f>IF(MOD(COLUMNS($O$85:AU$85)-1,$M88)=0,1,0)</f>
        <v>0</v>
      </c>
      <c r="AV88" s="109">
        <f>IF(MOD(COLUMNS($O$85:AV$85)-1,$M88)=0,1,0)</f>
        <v>0</v>
      </c>
      <c r="AW88" s="109">
        <f>IF(MOD(COLUMNS($O$85:AW$85)-1,$M88)=0,1,0)</f>
        <v>0</v>
      </c>
      <c r="AX88" s="109">
        <f>IF(MOD(COLUMNS($O$85:AX$85)-1,$M88)=0,1,0)</f>
        <v>0</v>
      </c>
      <c r="AY88" s="109">
        <f>IF(MOD(COLUMNS($O$85:AY$85)-1,$M88)=0,1,0)</f>
        <v>0</v>
      </c>
      <c r="AZ88" s="109">
        <f>IF(MOD(COLUMNS($O$85:AZ$85)-1,$M88)=0,1,0)</f>
        <v>0</v>
      </c>
      <c r="BA88" s="109">
        <f>IF(MOD(COLUMNS($O$85:BA$85)-1,$M88)=0,1,0)</f>
        <v>0</v>
      </c>
      <c r="BB88" s="109">
        <f>IF(MOD(COLUMNS($O$85:BB$85)-1,$M88)=0,1,0)</f>
        <v>0</v>
      </c>
      <c r="BC88" s="109">
        <f>IF(MOD(COLUMNS($O$85:BC$85)-1,$M88)=0,1,0)</f>
        <v>1</v>
      </c>
    </row>
    <row r="89" spans="2:55" hidden="1" outlineLevel="1" x14ac:dyDescent="0.2">
      <c r="B89" s="20" t="s">
        <v>229</v>
      </c>
      <c r="C89" s="17" t="s">
        <v>19</v>
      </c>
      <c r="D89" s="17">
        <v>35400</v>
      </c>
      <c r="E89" s="167" t="s">
        <v>71</v>
      </c>
      <c r="F89" s="486" t="s">
        <v>78</v>
      </c>
      <c r="G89" s="487"/>
      <c r="H89" s="487"/>
      <c r="I89" s="487"/>
      <c r="J89" s="488"/>
      <c r="L89" s="99">
        <v>0</v>
      </c>
      <c r="M89" s="99">
        <v>10</v>
      </c>
      <c r="N89" s="99">
        <f t="shared" si="17"/>
        <v>5</v>
      </c>
      <c r="O89" s="109">
        <f>IF(MOD(COLUMNS($O$85:O$85)-1,$M89)=0,1,0)</f>
        <v>1</v>
      </c>
      <c r="P89" s="109">
        <f>IF(MOD(COLUMNS($O$85:P$85)-1,$M89)=0,1,0)</f>
        <v>0</v>
      </c>
      <c r="Q89" s="109">
        <f>IF(MOD(COLUMNS($O$85:Q$85)-1,$M89)=0,1,0)</f>
        <v>0</v>
      </c>
      <c r="R89" s="109">
        <f>IF(MOD(COLUMNS($O$85:R$85)-1,$M89)=0,1,0)</f>
        <v>0</v>
      </c>
      <c r="S89" s="109">
        <f>IF(MOD(COLUMNS($O$85:S$85)-1,$M89)=0,1,0)</f>
        <v>0</v>
      </c>
      <c r="T89" s="109">
        <f>IF(MOD(COLUMNS($O$85:T$85)-1,$M89)=0,1,0)</f>
        <v>0</v>
      </c>
      <c r="U89" s="109">
        <f>IF(MOD(COLUMNS($O$85:U$85)-1,$M89)=0,1,0)</f>
        <v>0</v>
      </c>
      <c r="V89" s="109">
        <f>IF(MOD(COLUMNS($O$85:V$85)-1,$M89)=0,1,0)</f>
        <v>0</v>
      </c>
      <c r="W89" s="109">
        <f>IF(MOD(COLUMNS($O$85:W$85)-1,$M89)=0,1,0)</f>
        <v>0</v>
      </c>
      <c r="X89" s="109">
        <f>IF(MOD(COLUMNS($O$85:X$85)-1,$M89)=0,1,0)</f>
        <v>0</v>
      </c>
      <c r="Y89" s="109">
        <f>IF(MOD(COLUMNS($O$85:Y$85)-1,$M89)=0,1,0)</f>
        <v>1</v>
      </c>
      <c r="Z89" s="109">
        <f>IF(MOD(COLUMNS($O$85:Z$85)-1,$M89)=0,1,0)</f>
        <v>0</v>
      </c>
      <c r="AA89" s="109">
        <f>IF(MOD(COLUMNS($O$85:AA$85)-1,$M89)=0,1,0)</f>
        <v>0</v>
      </c>
      <c r="AB89" s="109">
        <f>IF(MOD(COLUMNS($O$85:AB$85)-1,$M89)=0,1,0)</f>
        <v>0</v>
      </c>
      <c r="AC89" s="109">
        <f>IF(MOD(COLUMNS($O$85:AC$85)-1,$M89)=0,1,0)</f>
        <v>0</v>
      </c>
      <c r="AD89" s="109">
        <f>IF(MOD(COLUMNS($O$85:AD$85)-1,$M89)=0,1,0)</f>
        <v>0</v>
      </c>
      <c r="AE89" s="109">
        <f>IF(MOD(COLUMNS($O$85:AE$85)-1,$M89)=0,1,0)</f>
        <v>0</v>
      </c>
      <c r="AF89" s="109">
        <f>IF(MOD(COLUMNS($O$85:AF$85)-1,$M89)=0,1,0)</f>
        <v>0</v>
      </c>
      <c r="AG89" s="109">
        <f>IF(MOD(COLUMNS($O$85:AG$85)-1,$M89)=0,1,0)</f>
        <v>0</v>
      </c>
      <c r="AH89" s="109">
        <f>IF(MOD(COLUMNS($O$85:AH$85)-1,$M89)=0,1,0)</f>
        <v>0</v>
      </c>
      <c r="AI89" s="109">
        <f>IF(MOD(COLUMNS($O$85:AI$85)-1,$M89)=0,1,0)</f>
        <v>1</v>
      </c>
      <c r="AJ89" s="109">
        <f>IF(MOD(COLUMNS($O$85:AJ$85)-1,$M89)=0,1,0)</f>
        <v>0</v>
      </c>
      <c r="AK89" s="109">
        <f>IF(MOD(COLUMNS($O$85:AK$85)-1,$M89)=0,1,0)</f>
        <v>0</v>
      </c>
      <c r="AL89" s="109">
        <f>IF(MOD(COLUMNS($O$85:AL$85)-1,$M89)=0,1,0)</f>
        <v>0</v>
      </c>
      <c r="AM89" s="109">
        <f>IF(MOD(COLUMNS($O$85:AM$85)-1,$M89)=0,1,0)</f>
        <v>0</v>
      </c>
      <c r="AN89" s="109">
        <f>IF(MOD(COLUMNS($O$85:AN$85)-1,$M89)=0,1,0)</f>
        <v>0</v>
      </c>
      <c r="AO89" s="109">
        <f>IF(MOD(COLUMNS($O$85:AO$85)-1,$M89)=0,1,0)</f>
        <v>0</v>
      </c>
      <c r="AP89" s="109">
        <f>IF(MOD(COLUMNS($O$85:AP$85)-1,$M89)=0,1,0)</f>
        <v>0</v>
      </c>
      <c r="AQ89" s="109">
        <f>IF(MOD(COLUMNS($O$85:AQ$85)-1,$M89)=0,1,0)</f>
        <v>0</v>
      </c>
      <c r="AR89" s="109">
        <f>IF(MOD(COLUMNS($O$85:AR$85)-1,$M89)=0,1,0)</f>
        <v>0</v>
      </c>
      <c r="AS89" s="109">
        <f>IF(MOD(COLUMNS($O$85:AS$85)-1,$M89)=0,1,0)</f>
        <v>1</v>
      </c>
      <c r="AT89" s="109">
        <f>IF(MOD(COLUMNS($O$85:AT$85)-1,$M89)=0,1,0)</f>
        <v>0</v>
      </c>
      <c r="AU89" s="109">
        <f>IF(MOD(COLUMNS($O$85:AU$85)-1,$M89)=0,1,0)</f>
        <v>0</v>
      </c>
      <c r="AV89" s="109">
        <f>IF(MOD(COLUMNS($O$85:AV$85)-1,$M89)=0,1,0)</f>
        <v>0</v>
      </c>
      <c r="AW89" s="109">
        <f>IF(MOD(COLUMNS($O$85:AW$85)-1,$M89)=0,1,0)</f>
        <v>0</v>
      </c>
      <c r="AX89" s="109">
        <f>IF(MOD(COLUMNS($O$85:AX$85)-1,$M89)=0,1,0)</f>
        <v>0</v>
      </c>
      <c r="AY89" s="109">
        <f>IF(MOD(COLUMNS($O$85:AY$85)-1,$M89)=0,1,0)</f>
        <v>0</v>
      </c>
      <c r="AZ89" s="109">
        <f>IF(MOD(COLUMNS($O$85:AZ$85)-1,$M89)=0,1,0)</f>
        <v>0</v>
      </c>
      <c r="BA89" s="109">
        <f>IF(MOD(COLUMNS($O$85:BA$85)-1,$M89)=0,1,0)</f>
        <v>0</v>
      </c>
      <c r="BB89" s="109">
        <f>IF(MOD(COLUMNS($O$85:BB$85)-1,$M89)=0,1,0)</f>
        <v>0</v>
      </c>
      <c r="BC89" s="109">
        <f>IF(MOD(COLUMNS($O$85:BC$85)-1,$M89)=0,1,0)</f>
        <v>1</v>
      </c>
    </row>
    <row r="90" spans="2:55" hidden="1" outlineLevel="1" x14ac:dyDescent="0.2">
      <c r="B90" s="20" t="s">
        <v>230</v>
      </c>
      <c r="C90" s="17" t="s">
        <v>19</v>
      </c>
      <c r="D90" s="17">
        <v>11000</v>
      </c>
      <c r="E90" s="167" t="s">
        <v>71</v>
      </c>
      <c r="F90" s="486" t="s">
        <v>78</v>
      </c>
      <c r="G90" s="487"/>
      <c r="H90" s="487"/>
      <c r="I90" s="487"/>
      <c r="J90" s="488"/>
      <c r="L90" s="99">
        <v>0</v>
      </c>
      <c r="M90" s="99">
        <v>10</v>
      </c>
      <c r="N90" s="99">
        <f t="shared" si="17"/>
        <v>5</v>
      </c>
      <c r="O90" s="109">
        <f>IF(MOD(COLUMNS($O$85:O$85)-1,$M90)=0,1,0)</f>
        <v>1</v>
      </c>
      <c r="P90" s="109">
        <f>IF(MOD(COLUMNS($O$85:P$85)-1,$M90)=0,1,0)</f>
        <v>0</v>
      </c>
      <c r="Q90" s="109">
        <f>IF(MOD(COLUMNS($O$85:Q$85)-1,$M90)=0,1,0)</f>
        <v>0</v>
      </c>
      <c r="R90" s="109">
        <f>IF(MOD(COLUMNS($O$85:R$85)-1,$M90)=0,1,0)</f>
        <v>0</v>
      </c>
      <c r="S90" s="109">
        <f>IF(MOD(COLUMNS($O$85:S$85)-1,$M90)=0,1,0)</f>
        <v>0</v>
      </c>
      <c r="T90" s="109">
        <f>IF(MOD(COLUMNS($O$85:T$85)-1,$M90)=0,1,0)</f>
        <v>0</v>
      </c>
      <c r="U90" s="109">
        <f>IF(MOD(COLUMNS($O$85:U$85)-1,$M90)=0,1,0)</f>
        <v>0</v>
      </c>
      <c r="V90" s="109">
        <f>IF(MOD(COLUMNS($O$85:V$85)-1,$M90)=0,1,0)</f>
        <v>0</v>
      </c>
      <c r="W90" s="109">
        <f>IF(MOD(COLUMNS($O$85:W$85)-1,$M90)=0,1,0)</f>
        <v>0</v>
      </c>
      <c r="X90" s="109">
        <f>IF(MOD(COLUMNS($O$85:X$85)-1,$M90)=0,1,0)</f>
        <v>0</v>
      </c>
      <c r="Y90" s="109">
        <f>IF(MOD(COLUMNS($O$85:Y$85)-1,$M90)=0,1,0)</f>
        <v>1</v>
      </c>
      <c r="Z90" s="109">
        <f>IF(MOD(COLUMNS($O$85:Z$85)-1,$M90)=0,1,0)</f>
        <v>0</v>
      </c>
      <c r="AA90" s="109">
        <f>IF(MOD(COLUMNS($O$85:AA$85)-1,$M90)=0,1,0)</f>
        <v>0</v>
      </c>
      <c r="AB90" s="109">
        <f>IF(MOD(COLUMNS($O$85:AB$85)-1,$M90)=0,1,0)</f>
        <v>0</v>
      </c>
      <c r="AC90" s="109">
        <f>IF(MOD(COLUMNS($O$85:AC$85)-1,$M90)=0,1,0)</f>
        <v>0</v>
      </c>
      <c r="AD90" s="109">
        <f>IF(MOD(COLUMNS($O$85:AD$85)-1,$M90)=0,1,0)</f>
        <v>0</v>
      </c>
      <c r="AE90" s="109">
        <f>IF(MOD(COLUMNS($O$85:AE$85)-1,$M90)=0,1,0)</f>
        <v>0</v>
      </c>
      <c r="AF90" s="109">
        <f>IF(MOD(COLUMNS($O$85:AF$85)-1,$M90)=0,1,0)</f>
        <v>0</v>
      </c>
      <c r="AG90" s="109">
        <f>IF(MOD(COLUMNS($O$85:AG$85)-1,$M90)=0,1,0)</f>
        <v>0</v>
      </c>
      <c r="AH90" s="109">
        <f>IF(MOD(COLUMNS($O$85:AH$85)-1,$M90)=0,1,0)</f>
        <v>0</v>
      </c>
      <c r="AI90" s="109">
        <f>IF(MOD(COLUMNS($O$85:AI$85)-1,$M90)=0,1,0)</f>
        <v>1</v>
      </c>
      <c r="AJ90" s="109">
        <f>IF(MOD(COLUMNS($O$85:AJ$85)-1,$M90)=0,1,0)</f>
        <v>0</v>
      </c>
      <c r="AK90" s="109">
        <f>IF(MOD(COLUMNS($O$85:AK$85)-1,$M90)=0,1,0)</f>
        <v>0</v>
      </c>
      <c r="AL90" s="109">
        <f>IF(MOD(COLUMNS($O$85:AL$85)-1,$M90)=0,1,0)</f>
        <v>0</v>
      </c>
      <c r="AM90" s="109">
        <f>IF(MOD(COLUMNS($O$85:AM$85)-1,$M90)=0,1,0)</f>
        <v>0</v>
      </c>
      <c r="AN90" s="109">
        <f>IF(MOD(COLUMNS($O$85:AN$85)-1,$M90)=0,1,0)</f>
        <v>0</v>
      </c>
      <c r="AO90" s="109">
        <f>IF(MOD(COLUMNS($O$85:AO$85)-1,$M90)=0,1,0)</f>
        <v>0</v>
      </c>
      <c r="AP90" s="109">
        <f>IF(MOD(COLUMNS($O$85:AP$85)-1,$M90)=0,1,0)</f>
        <v>0</v>
      </c>
      <c r="AQ90" s="109">
        <f>IF(MOD(COLUMNS($O$85:AQ$85)-1,$M90)=0,1,0)</f>
        <v>0</v>
      </c>
      <c r="AR90" s="109">
        <f>IF(MOD(COLUMNS($O$85:AR$85)-1,$M90)=0,1,0)</f>
        <v>0</v>
      </c>
      <c r="AS90" s="109">
        <f>IF(MOD(COLUMNS($O$85:AS$85)-1,$M90)=0,1,0)</f>
        <v>1</v>
      </c>
      <c r="AT90" s="109">
        <f>IF(MOD(COLUMNS($O$85:AT$85)-1,$M90)=0,1,0)</f>
        <v>0</v>
      </c>
      <c r="AU90" s="109">
        <f>IF(MOD(COLUMNS($O$85:AU$85)-1,$M90)=0,1,0)</f>
        <v>0</v>
      </c>
      <c r="AV90" s="109">
        <f>IF(MOD(COLUMNS($O$85:AV$85)-1,$M90)=0,1,0)</f>
        <v>0</v>
      </c>
      <c r="AW90" s="109">
        <f>IF(MOD(COLUMNS($O$85:AW$85)-1,$M90)=0,1,0)</f>
        <v>0</v>
      </c>
      <c r="AX90" s="109">
        <f>IF(MOD(COLUMNS($O$85:AX$85)-1,$M90)=0,1,0)</f>
        <v>0</v>
      </c>
      <c r="AY90" s="109">
        <f>IF(MOD(COLUMNS($O$85:AY$85)-1,$M90)=0,1,0)</f>
        <v>0</v>
      </c>
      <c r="AZ90" s="109">
        <f>IF(MOD(COLUMNS($O$85:AZ$85)-1,$M90)=0,1,0)</f>
        <v>0</v>
      </c>
      <c r="BA90" s="109">
        <f>IF(MOD(COLUMNS($O$85:BA$85)-1,$M90)=0,1,0)</f>
        <v>0</v>
      </c>
      <c r="BB90" s="109">
        <f>IF(MOD(COLUMNS($O$85:BB$85)-1,$M90)=0,1,0)</f>
        <v>0</v>
      </c>
      <c r="BC90" s="109">
        <f>IF(MOD(COLUMNS($O$85:BC$85)-1,$M90)=0,1,0)</f>
        <v>1</v>
      </c>
    </row>
    <row r="91" spans="2:55" hidden="1" outlineLevel="1" x14ac:dyDescent="0.2">
      <c r="B91" s="20" t="s">
        <v>262</v>
      </c>
      <c r="C91" s="17" t="s">
        <v>19</v>
      </c>
      <c r="D91" s="17">
        <v>19700</v>
      </c>
      <c r="E91" s="167" t="s">
        <v>71</v>
      </c>
      <c r="F91" s="486" t="s">
        <v>78</v>
      </c>
      <c r="G91" s="487"/>
      <c r="H91" s="487"/>
      <c r="I91" s="487"/>
      <c r="J91" s="488"/>
      <c r="L91" s="99">
        <v>0</v>
      </c>
      <c r="M91" s="99">
        <v>20</v>
      </c>
      <c r="N91" s="99">
        <f t="shared" si="17"/>
        <v>3</v>
      </c>
      <c r="O91" s="109">
        <f>IF(MOD(COLUMNS($O$85:O$85)-1,$M91)=0,1,0)</f>
        <v>1</v>
      </c>
      <c r="P91" s="109">
        <f>IF(MOD(COLUMNS($O$85:P$85)-1,$M91)=0,1,0)</f>
        <v>0</v>
      </c>
      <c r="Q91" s="109">
        <f>IF(MOD(COLUMNS($O$85:Q$85)-1,$M91)=0,1,0)</f>
        <v>0</v>
      </c>
      <c r="R91" s="109">
        <f>IF(MOD(COLUMNS($O$85:R$85)-1,$M91)=0,1,0)</f>
        <v>0</v>
      </c>
      <c r="S91" s="109">
        <f>IF(MOD(COLUMNS($O$85:S$85)-1,$M91)=0,1,0)</f>
        <v>0</v>
      </c>
      <c r="T91" s="109">
        <f>IF(MOD(COLUMNS($O$85:T$85)-1,$M91)=0,1,0)</f>
        <v>0</v>
      </c>
      <c r="U91" s="109">
        <f>IF(MOD(COLUMNS($O$85:U$85)-1,$M91)=0,1,0)</f>
        <v>0</v>
      </c>
      <c r="V91" s="109">
        <f>IF(MOD(COLUMNS($O$85:V$85)-1,$M91)=0,1,0)</f>
        <v>0</v>
      </c>
      <c r="W91" s="109">
        <f>IF(MOD(COLUMNS($O$85:W$85)-1,$M91)=0,1,0)</f>
        <v>0</v>
      </c>
      <c r="X91" s="109">
        <f>IF(MOD(COLUMNS($O$85:X$85)-1,$M91)=0,1,0)</f>
        <v>0</v>
      </c>
      <c r="Y91" s="109">
        <f>IF(MOD(COLUMNS($O$85:Y$85)-1,$M91)=0,1,0)</f>
        <v>0</v>
      </c>
      <c r="Z91" s="109">
        <f>IF(MOD(COLUMNS($O$85:Z$85)-1,$M91)=0,1,0)</f>
        <v>0</v>
      </c>
      <c r="AA91" s="109">
        <f>IF(MOD(COLUMNS($O$85:AA$85)-1,$M91)=0,1,0)</f>
        <v>0</v>
      </c>
      <c r="AB91" s="109">
        <f>IF(MOD(COLUMNS($O$85:AB$85)-1,$M91)=0,1,0)</f>
        <v>0</v>
      </c>
      <c r="AC91" s="109">
        <f>IF(MOD(COLUMNS($O$85:AC$85)-1,$M91)=0,1,0)</f>
        <v>0</v>
      </c>
      <c r="AD91" s="109">
        <f>IF(MOD(COLUMNS($O$85:AD$85)-1,$M91)=0,1,0)</f>
        <v>0</v>
      </c>
      <c r="AE91" s="109">
        <f>IF(MOD(COLUMNS($O$85:AE$85)-1,$M91)=0,1,0)</f>
        <v>0</v>
      </c>
      <c r="AF91" s="109">
        <f>IF(MOD(COLUMNS($O$85:AF$85)-1,$M91)=0,1,0)</f>
        <v>0</v>
      </c>
      <c r="AG91" s="109">
        <f>IF(MOD(COLUMNS($O$85:AG$85)-1,$M91)=0,1,0)</f>
        <v>0</v>
      </c>
      <c r="AH91" s="109">
        <f>IF(MOD(COLUMNS($O$85:AH$85)-1,$M91)=0,1,0)</f>
        <v>0</v>
      </c>
      <c r="AI91" s="109">
        <f>IF(MOD(COLUMNS($O$85:AI$85)-1,$M91)=0,1,0)</f>
        <v>1</v>
      </c>
      <c r="AJ91" s="109">
        <f>IF(MOD(COLUMNS($O$85:AJ$85)-1,$M91)=0,1,0)</f>
        <v>0</v>
      </c>
      <c r="AK91" s="109">
        <f>IF(MOD(COLUMNS($O$85:AK$85)-1,$M91)=0,1,0)</f>
        <v>0</v>
      </c>
      <c r="AL91" s="109">
        <f>IF(MOD(COLUMNS($O$85:AL$85)-1,$M91)=0,1,0)</f>
        <v>0</v>
      </c>
      <c r="AM91" s="109">
        <f>IF(MOD(COLUMNS($O$85:AM$85)-1,$M91)=0,1,0)</f>
        <v>0</v>
      </c>
      <c r="AN91" s="109">
        <f>IF(MOD(COLUMNS($O$85:AN$85)-1,$M91)=0,1,0)</f>
        <v>0</v>
      </c>
      <c r="AO91" s="109">
        <f>IF(MOD(COLUMNS($O$85:AO$85)-1,$M91)=0,1,0)</f>
        <v>0</v>
      </c>
      <c r="AP91" s="109">
        <f>IF(MOD(COLUMNS($O$85:AP$85)-1,$M91)=0,1,0)</f>
        <v>0</v>
      </c>
      <c r="AQ91" s="109">
        <f>IF(MOD(COLUMNS($O$85:AQ$85)-1,$M91)=0,1,0)</f>
        <v>0</v>
      </c>
      <c r="AR91" s="109">
        <f>IF(MOD(COLUMNS($O$85:AR$85)-1,$M91)=0,1,0)</f>
        <v>0</v>
      </c>
      <c r="AS91" s="109">
        <f>IF(MOD(COLUMNS($O$85:AS$85)-1,$M91)=0,1,0)</f>
        <v>0</v>
      </c>
      <c r="AT91" s="109">
        <f>IF(MOD(COLUMNS($O$85:AT$85)-1,$M91)=0,1,0)</f>
        <v>0</v>
      </c>
      <c r="AU91" s="109">
        <f>IF(MOD(COLUMNS($O$85:AU$85)-1,$M91)=0,1,0)</f>
        <v>0</v>
      </c>
      <c r="AV91" s="109">
        <f>IF(MOD(COLUMNS($O$85:AV$85)-1,$M91)=0,1,0)</f>
        <v>0</v>
      </c>
      <c r="AW91" s="109">
        <f>IF(MOD(COLUMNS($O$85:AW$85)-1,$M91)=0,1,0)</f>
        <v>0</v>
      </c>
      <c r="AX91" s="109">
        <f>IF(MOD(COLUMNS($O$85:AX$85)-1,$M91)=0,1,0)</f>
        <v>0</v>
      </c>
      <c r="AY91" s="109">
        <f>IF(MOD(COLUMNS($O$85:AY$85)-1,$M91)=0,1,0)</f>
        <v>0</v>
      </c>
      <c r="AZ91" s="109">
        <f>IF(MOD(COLUMNS($O$85:AZ$85)-1,$M91)=0,1,0)</f>
        <v>0</v>
      </c>
      <c r="BA91" s="109">
        <f>IF(MOD(COLUMNS($O$85:BA$85)-1,$M91)=0,1,0)</f>
        <v>0</v>
      </c>
      <c r="BB91" s="109">
        <f>IF(MOD(COLUMNS($O$85:BB$85)-1,$M91)=0,1,0)</f>
        <v>0</v>
      </c>
      <c r="BC91" s="109">
        <f>IF(MOD(COLUMNS($O$85:BC$85)-1,$M91)=0,1,0)</f>
        <v>1</v>
      </c>
    </row>
    <row r="92" spans="2:55" hidden="1" outlineLevel="1" x14ac:dyDescent="0.2">
      <c r="B92" s="20" t="s">
        <v>193</v>
      </c>
      <c r="C92" s="17" t="s">
        <v>19</v>
      </c>
      <c r="D92" s="17">
        <v>19700</v>
      </c>
      <c r="E92" s="167" t="s">
        <v>71</v>
      </c>
      <c r="F92" s="486" t="s">
        <v>78</v>
      </c>
      <c r="G92" s="487"/>
      <c r="H92" s="487"/>
      <c r="I92" s="487"/>
      <c r="J92" s="488"/>
      <c r="L92" s="99">
        <v>0</v>
      </c>
      <c r="M92" s="99">
        <v>10</v>
      </c>
      <c r="N92" s="99">
        <f t="shared" si="17"/>
        <v>5</v>
      </c>
      <c r="O92" s="109">
        <f>IF(MOD(COLUMNS($O$85:O$85)-1,$M92)=0,1,0)</f>
        <v>1</v>
      </c>
      <c r="P92" s="109">
        <f>IF(MOD(COLUMNS($O$85:P$85)-1,$M92)=0,1,0)</f>
        <v>0</v>
      </c>
      <c r="Q92" s="109">
        <f>IF(MOD(COLUMNS($O$85:Q$85)-1,$M92)=0,1,0)</f>
        <v>0</v>
      </c>
      <c r="R92" s="109">
        <f>IF(MOD(COLUMNS($O$85:R$85)-1,$M92)=0,1,0)</f>
        <v>0</v>
      </c>
      <c r="S92" s="109">
        <f>IF(MOD(COLUMNS($O$85:S$85)-1,$M92)=0,1,0)</f>
        <v>0</v>
      </c>
      <c r="T92" s="109">
        <f>IF(MOD(COLUMNS($O$85:T$85)-1,$M92)=0,1,0)</f>
        <v>0</v>
      </c>
      <c r="U92" s="109">
        <f>IF(MOD(COLUMNS($O$85:U$85)-1,$M92)=0,1,0)</f>
        <v>0</v>
      </c>
      <c r="V92" s="109">
        <f>IF(MOD(COLUMNS($O$85:V$85)-1,$M92)=0,1,0)</f>
        <v>0</v>
      </c>
      <c r="W92" s="109">
        <f>IF(MOD(COLUMNS($O$85:W$85)-1,$M92)=0,1,0)</f>
        <v>0</v>
      </c>
      <c r="X92" s="109">
        <f>IF(MOD(COLUMNS($O$85:X$85)-1,$M92)=0,1,0)</f>
        <v>0</v>
      </c>
      <c r="Y92" s="109">
        <f>IF(MOD(COLUMNS($O$85:Y$85)-1,$M92)=0,1,0)</f>
        <v>1</v>
      </c>
      <c r="Z92" s="109">
        <f>IF(MOD(COLUMNS($O$85:Z$85)-1,$M92)=0,1,0)</f>
        <v>0</v>
      </c>
      <c r="AA92" s="109">
        <f>IF(MOD(COLUMNS($O$85:AA$85)-1,$M92)=0,1,0)</f>
        <v>0</v>
      </c>
      <c r="AB92" s="109">
        <f>IF(MOD(COLUMNS($O$85:AB$85)-1,$M92)=0,1,0)</f>
        <v>0</v>
      </c>
      <c r="AC92" s="109">
        <f>IF(MOD(COLUMNS($O$85:AC$85)-1,$M92)=0,1,0)</f>
        <v>0</v>
      </c>
      <c r="AD92" s="109">
        <f>IF(MOD(COLUMNS($O$85:AD$85)-1,$M92)=0,1,0)</f>
        <v>0</v>
      </c>
      <c r="AE92" s="109">
        <f>IF(MOD(COLUMNS($O$85:AE$85)-1,$M92)=0,1,0)</f>
        <v>0</v>
      </c>
      <c r="AF92" s="109">
        <f>IF(MOD(COLUMNS($O$85:AF$85)-1,$M92)=0,1,0)</f>
        <v>0</v>
      </c>
      <c r="AG92" s="109">
        <f>IF(MOD(COLUMNS($O$85:AG$85)-1,$M92)=0,1,0)</f>
        <v>0</v>
      </c>
      <c r="AH92" s="109">
        <f>IF(MOD(COLUMNS($O$85:AH$85)-1,$M92)=0,1,0)</f>
        <v>0</v>
      </c>
      <c r="AI92" s="109">
        <f>IF(MOD(COLUMNS($O$85:AI$85)-1,$M92)=0,1,0)</f>
        <v>1</v>
      </c>
      <c r="AJ92" s="109">
        <f>IF(MOD(COLUMNS($O$85:AJ$85)-1,$M92)=0,1,0)</f>
        <v>0</v>
      </c>
      <c r="AK92" s="109">
        <f>IF(MOD(COLUMNS($O$85:AK$85)-1,$M92)=0,1,0)</f>
        <v>0</v>
      </c>
      <c r="AL92" s="109">
        <f>IF(MOD(COLUMNS($O$85:AL$85)-1,$M92)=0,1,0)</f>
        <v>0</v>
      </c>
      <c r="AM92" s="109">
        <f>IF(MOD(COLUMNS($O$85:AM$85)-1,$M92)=0,1,0)</f>
        <v>0</v>
      </c>
      <c r="AN92" s="109">
        <f>IF(MOD(COLUMNS($O$85:AN$85)-1,$M92)=0,1,0)</f>
        <v>0</v>
      </c>
      <c r="AO92" s="109">
        <f>IF(MOD(COLUMNS($O$85:AO$85)-1,$M92)=0,1,0)</f>
        <v>0</v>
      </c>
      <c r="AP92" s="109">
        <f>IF(MOD(COLUMNS($O$85:AP$85)-1,$M92)=0,1,0)</f>
        <v>0</v>
      </c>
      <c r="AQ92" s="109">
        <f>IF(MOD(COLUMNS($O$85:AQ$85)-1,$M92)=0,1,0)</f>
        <v>0</v>
      </c>
      <c r="AR92" s="109">
        <f>IF(MOD(COLUMNS($O$85:AR$85)-1,$M92)=0,1,0)</f>
        <v>0</v>
      </c>
      <c r="AS92" s="109">
        <f>IF(MOD(COLUMNS($O$85:AS$85)-1,$M92)=0,1,0)</f>
        <v>1</v>
      </c>
      <c r="AT92" s="109">
        <f>IF(MOD(COLUMNS($O$85:AT$85)-1,$M92)=0,1,0)</f>
        <v>0</v>
      </c>
      <c r="AU92" s="109">
        <f>IF(MOD(COLUMNS($O$85:AU$85)-1,$M92)=0,1,0)</f>
        <v>0</v>
      </c>
      <c r="AV92" s="109">
        <f>IF(MOD(COLUMNS($O$85:AV$85)-1,$M92)=0,1,0)</f>
        <v>0</v>
      </c>
      <c r="AW92" s="109">
        <f>IF(MOD(COLUMNS($O$85:AW$85)-1,$M92)=0,1,0)</f>
        <v>0</v>
      </c>
      <c r="AX92" s="109">
        <f>IF(MOD(COLUMNS($O$85:AX$85)-1,$M92)=0,1,0)</f>
        <v>0</v>
      </c>
      <c r="AY92" s="109">
        <f>IF(MOD(COLUMNS($O$85:AY$85)-1,$M92)=0,1,0)</f>
        <v>0</v>
      </c>
      <c r="AZ92" s="109">
        <f>IF(MOD(COLUMNS($O$85:AZ$85)-1,$M92)=0,1,0)</f>
        <v>0</v>
      </c>
      <c r="BA92" s="109">
        <f>IF(MOD(COLUMNS($O$85:BA$85)-1,$M92)=0,1,0)</f>
        <v>0</v>
      </c>
      <c r="BB92" s="109">
        <f>IF(MOD(COLUMNS($O$85:BB$85)-1,$M92)=0,1,0)</f>
        <v>0</v>
      </c>
      <c r="BC92" s="109">
        <f>IF(MOD(COLUMNS($O$85:BC$85)-1,$M92)=0,1,0)</f>
        <v>1</v>
      </c>
    </row>
    <row r="93" spans="2:55" hidden="1" outlineLevel="1" x14ac:dyDescent="0.2">
      <c r="B93" s="20" t="s">
        <v>246</v>
      </c>
      <c r="C93" s="17" t="s">
        <v>19</v>
      </c>
      <c r="D93" s="17">
        <v>19700</v>
      </c>
      <c r="E93" s="167" t="s">
        <v>71</v>
      </c>
      <c r="F93" s="486" t="s">
        <v>78</v>
      </c>
      <c r="G93" s="487"/>
      <c r="H93" s="487"/>
      <c r="I93" s="487"/>
      <c r="J93" s="488"/>
      <c r="L93" s="99">
        <v>0</v>
      </c>
      <c r="M93" s="99">
        <v>10</v>
      </c>
      <c r="N93" s="99">
        <f t="shared" si="17"/>
        <v>5</v>
      </c>
      <c r="O93" s="109">
        <f>IF(MOD(COLUMNS($O$85:O$85)-1,$M93)=0,1,0)</f>
        <v>1</v>
      </c>
      <c r="P93" s="109">
        <f>IF(MOD(COLUMNS($O$85:P$85)-1,$M93)=0,1,0)</f>
        <v>0</v>
      </c>
      <c r="Q93" s="109">
        <f>IF(MOD(COLUMNS($O$85:Q$85)-1,$M93)=0,1,0)</f>
        <v>0</v>
      </c>
      <c r="R93" s="109">
        <f>IF(MOD(COLUMNS($O$85:R$85)-1,$M93)=0,1,0)</f>
        <v>0</v>
      </c>
      <c r="S93" s="109">
        <f>IF(MOD(COLUMNS($O$85:S$85)-1,$M93)=0,1,0)</f>
        <v>0</v>
      </c>
      <c r="T93" s="109">
        <f>IF(MOD(COLUMNS($O$85:T$85)-1,$M93)=0,1,0)</f>
        <v>0</v>
      </c>
      <c r="U93" s="109">
        <f>IF(MOD(COLUMNS($O$85:U$85)-1,$M93)=0,1,0)</f>
        <v>0</v>
      </c>
      <c r="V93" s="109">
        <f>IF(MOD(COLUMNS($O$85:V$85)-1,$M93)=0,1,0)</f>
        <v>0</v>
      </c>
      <c r="W93" s="109">
        <f>IF(MOD(COLUMNS($O$85:W$85)-1,$M93)=0,1,0)</f>
        <v>0</v>
      </c>
      <c r="X93" s="109">
        <f>IF(MOD(COLUMNS($O$85:X$85)-1,$M93)=0,1,0)</f>
        <v>0</v>
      </c>
      <c r="Y93" s="109">
        <f>IF(MOD(COLUMNS($O$85:Y$85)-1,$M93)=0,1,0)</f>
        <v>1</v>
      </c>
      <c r="Z93" s="109">
        <f>IF(MOD(COLUMNS($O$85:Z$85)-1,$M93)=0,1,0)</f>
        <v>0</v>
      </c>
      <c r="AA93" s="109">
        <f>IF(MOD(COLUMNS($O$85:AA$85)-1,$M93)=0,1,0)</f>
        <v>0</v>
      </c>
      <c r="AB93" s="109">
        <f>IF(MOD(COLUMNS($O$85:AB$85)-1,$M93)=0,1,0)</f>
        <v>0</v>
      </c>
      <c r="AC93" s="109">
        <f>IF(MOD(COLUMNS($O$85:AC$85)-1,$M93)=0,1,0)</f>
        <v>0</v>
      </c>
      <c r="AD93" s="109">
        <f>IF(MOD(COLUMNS($O$85:AD$85)-1,$M93)=0,1,0)</f>
        <v>0</v>
      </c>
      <c r="AE93" s="109">
        <f>IF(MOD(COLUMNS($O$85:AE$85)-1,$M93)=0,1,0)</f>
        <v>0</v>
      </c>
      <c r="AF93" s="109">
        <f>IF(MOD(COLUMNS($O$85:AF$85)-1,$M93)=0,1,0)</f>
        <v>0</v>
      </c>
      <c r="AG93" s="109">
        <f>IF(MOD(COLUMNS($O$85:AG$85)-1,$M93)=0,1,0)</f>
        <v>0</v>
      </c>
      <c r="AH93" s="109">
        <f>IF(MOD(COLUMNS($O$85:AH$85)-1,$M93)=0,1,0)</f>
        <v>0</v>
      </c>
      <c r="AI93" s="109">
        <f>IF(MOD(COLUMNS($O$85:AI$85)-1,$M93)=0,1,0)</f>
        <v>1</v>
      </c>
      <c r="AJ93" s="109">
        <f>IF(MOD(COLUMNS($O$85:AJ$85)-1,$M93)=0,1,0)</f>
        <v>0</v>
      </c>
      <c r="AK93" s="109">
        <f>IF(MOD(COLUMNS($O$85:AK$85)-1,$M93)=0,1,0)</f>
        <v>0</v>
      </c>
      <c r="AL93" s="109">
        <f>IF(MOD(COLUMNS($O$85:AL$85)-1,$M93)=0,1,0)</f>
        <v>0</v>
      </c>
      <c r="AM93" s="109">
        <f>IF(MOD(COLUMNS($O$85:AM$85)-1,$M93)=0,1,0)</f>
        <v>0</v>
      </c>
      <c r="AN93" s="109">
        <f>IF(MOD(COLUMNS($O$85:AN$85)-1,$M93)=0,1,0)</f>
        <v>0</v>
      </c>
      <c r="AO93" s="109">
        <f>IF(MOD(COLUMNS($O$85:AO$85)-1,$M93)=0,1,0)</f>
        <v>0</v>
      </c>
      <c r="AP93" s="109">
        <f>IF(MOD(COLUMNS($O$85:AP$85)-1,$M93)=0,1,0)</f>
        <v>0</v>
      </c>
      <c r="AQ93" s="109">
        <f>IF(MOD(COLUMNS($O$85:AQ$85)-1,$M93)=0,1,0)</f>
        <v>0</v>
      </c>
      <c r="AR93" s="109">
        <f>IF(MOD(COLUMNS($O$85:AR$85)-1,$M93)=0,1,0)</f>
        <v>0</v>
      </c>
      <c r="AS93" s="109">
        <f>IF(MOD(COLUMNS($O$85:AS$85)-1,$M93)=0,1,0)</f>
        <v>1</v>
      </c>
      <c r="AT93" s="109">
        <f>IF(MOD(COLUMNS($O$85:AT$85)-1,$M93)=0,1,0)</f>
        <v>0</v>
      </c>
      <c r="AU93" s="109">
        <f>IF(MOD(COLUMNS($O$85:AU$85)-1,$M93)=0,1,0)</f>
        <v>0</v>
      </c>
      <c r="AV93" s="109">
        <f>IF(MOD(COLUMNS($O$85:AV$85)-1,$M93)=0,1,0)</f>
        <v>0</v>
      </c>
      <c r="AW93" s="109">
        <f>IF(MOD(COLUMNS($O$85:AW$85)-1,$M93)=0,1,0)</f>
        <v>0</v>
      </c>
      <c r="AX93" s="109">
        <f>IF(MOD(COLUMNS($O$85:AX$85)-1,$M93)=0,1,0)</f>
        <v>0</v>
      </c>
      <c r="AY93" s="109">
        <f>IF(MOD(COLUMNS($O$85:AY$85)-1,$M93)=0,1,0)</f>
        <v>0</v>
      </c>
      <c r="AZ93" s="109">
        <f>IF(MOD(COLUMNS($O$85:AZ$85)-1,$M93)=0,1,0)</f>
        <v>0</v>
      </c>
      <c r="BA93" s="109">
        <f>IF(MOD(COLUMNS($O$85:BA$85)-1,$M93)=0,1,0)</f>
        <v>0</v>
      </c>
      <c r="BB93" s="109">
        <f>IF(MOD(COLUMNS($O$85:BB$85)-1,$M93)=0,1,0)</f>
        <v>0</v>
      </c>
      <c r="BC93" s="109">
        <f>IF(MOD(COLUMNS($O$85:BC$85)-1,$M93)=0,1,0)</f>
        <v>1</v>
      </c>
    </row>
    <row r="94" spans="2:55" hidden="1" outlineLevel="1" x14ac:dyDescent="0.2">
      <c r="B94" s="20" t="s">
        <v>263</v>
      </c>
      <c r="C94" s="17" t="s">
        <v>19</v>
      </c>
      <c r="D94" s="17">
        <v>3900</v>
      </c>
      <c r="E94" s="167" t="s">
        <v>71</v>
      </c>
      <c r="F94" s="486" t="s">
        <v>78</v>
      </c>
      <c r="G94" s="487"/>
      <c r="H94" s="487"/>
      <c r="I94" s="487"/>
      <c r="J94" s="488"/>
      <c r="L94" s="99">
        <v>0</v>
      </c>
      <c r="M94" s="99">
        <v>20</v>
      </c>
      <c r="N94" s="99">
        <f t="shared" si="17"/>
        <v>3</v>
      </c>
      <c r="O94" s="109">
        <f>IF(MOD(COLUMNS($O$85:O$85)-1,$M94)=0,1,0)</f>
        <v>1</v>
      </c>
      <c r="P94" s="109">
        <f>IF(MOD(COLUMNS($O$85:P$85)-1,$M94)=0,1,0)</f>
        <v>0</v>
      </c>
      <c r="Q94" s="109">
        <f>IF(MOD(COLUMNS($O$85:Q$85)-1,$M94)=0,1,0)</f>
        <v>0</v>
      </c>
      <c r="R94" s="109">
        <f>IF(MOD(COLUMNS($O$85:R$85)-1,$M94)=0,1,0)</f>
        <v>0</v>
      </c>
      <c r="S94" s="109">
        <f>IF(MOD(COLUMNS($O$85:S$85)-1,$M94)=0,1,0)</f>
        <v>0</v>
      </c>
      <c r="T94" s="109">
        <f>IF(MOD(COLUMNS($O$85:T$85)-1,$M94)=0,1,0)</f>
        <v>0</v>
      </c>
      <c r="U94" s="109">
        <f>IF(MOD(COLUMNS($O$85:U$85)-1,$M94)=0,1,0)</f>
        <v>0</v>
      </c>
      <c r="V94" s="109">
        <f>IF(MOD(COLUMNS($O$85:V$85)-1,$M94)=0,1,0)</f>
        <v>0</v>
      </c>
      <c r="W94" s="109">
        <f>IF(MOD(COLUMNS($O$85:W$85)-1,$M94)=0,1,0)</f>
        <v>0</v>
      </c>
      <c r="X94" s="109">
        <f>IF(MOD(COLUMNS($O$85:X$85)-1,$M94)=0,1,0)</f>
        <v>0</v>
      </c>
      <c r="Y94" s="109">
        <f>IF(MOD(COLUMNS($O$85:Y$85)-1,$M94)=0,1,0)</f>
        <v>0</v>
      </c>
      <c r="Z94" s="109">
        <f>IF(MOD(COLUMNS($O$85:Z$85)-1,$M94)=0,1,0)</f>
        <v>0</v>
      </c>
      <c r="AA94" s="109">
        <f>IF(MOD(COLUMNS($O$85:AA$85)-1,$M94)=0,1,0)</f>
        <v>0</v>
      </c>
      <c r="AB94" s="109">
        <f>IF(MOD(COLUMNS($O$85:AB$85)-1,$M94)=0,1,0)</f>
        <v>0</v>
      </c>
      <c r="AC94" s="109">
        <f>IF(MOD(COLUMNS($O$85:AC$85)-1,$M94)=0,1,0)</f>
        <v>0</v>
      </c>
      <c r="AD94" s="109">
        <f>IF(MOD(COLUMNS($O$85:AD$85)-1,$M94)=0,1,0)</f>
        <v>0</v>
      </c>
      <c r="AE94" s="109">
        <f>IF(MOD(COLUMNS($O$85:AE$85)-1,$M94)=0,1,0)</f>
        <v>0</v>
      </c>
      <c r="AF94" s="109">
        <f>IF(MOD(COLUMNS($O$85:AF$85)-1,$M94)=0,1,0)</f>
        <v>0</v>
      </c>
      <c r="AG94" s="109">
        <f>IF(MOD(COLUMNS($O$85:AG$85)-1,$M94)=0,1,0)</f>
        <v>0</v>
      </c>
      <c r="AH94" s="109">
        <f>IF(MOD(COLUMNS($O$85:AH$85)-1,$M94)=0,1,0)</f>
        <v>0</v>
      </c>
      <c r="AI94" s="109">
        <f>IF(MOD(COLUMNS($O$85:AI$85)-1,$M94)=0,1,0)</f>
        <v>1</v>
      </c>
      <c r="AJ94" s="109">
        <f>IF(MOD(COLUMNS($O$85:AJ$85)-1,$M94)=0,1,0)</f>
        <v>0</v>
      </c>
      <c r="AK94" s="109">
        <f>IF(MOD(COLUMNS($O$85:AK$85)-1,$M94)=0,1,0)</f>
        <v>0</v>
      </c>
      <c r="AL94" s="109">
        <f>IF(MOD(COLUMNS($O$85:AL$85)-1,$M94)=0,1,0)</f>
        <v>0</v>
      </c>
      <c r="AM94" s="109">
        <f>IF(MOD(COLUMNS($O$85:AM$85)-1,$M94)=0,1,0)</f>
        <v>0</v>
      </c>
      <c r="AN94" s="109">
        <f>IF(MOD(COLUMNS($O$85:AN$85)-1,$M94)=0,1,0)</f>
        <v>0</v>
      </c>
      <c r="AO94" s="109">
        <f>IF(MOD(COLUMNS($O$85:AO$85)-1,$M94)=0,1,0)</f>
        <v>0</v>
      </c>
      <c r="AP94" s="109">
        <f>IF(MOD(COLUMNS($O$85:AP$85)-1,$M94)=0,1,0)</f>
        <v>0</v>
      </c>
      <c r="AQ94" s="109">
        <f>IF(MOD(COLUMNS($O$85:AQ$85)-1,$M94)=0,1,0)</f>
        <v>0</v>
      </c>
      <c r="AR94" s="109">
        <f>IF(MOD(COLUMNS($O$85:AR$85)-1,$M94)=0,1,0)</f>
        <v>0</v>
      </c>
      <c r="AS94" s="109">
        <f>IF(MOD(COLUMNS($O$85:AS$85)-1,$M94)=0,1,0)</f>
        <v>0</v>
      </c>
      <c r="AT94" s="109">
        <f>IF(MOD(COLUMNS($O$85:AT$85)-1,$M94)=0,1,0)</f>
        <v>0</v>
      </c>
      <c r="AU94" s="109">
        <f>IF(MOD(COLUMNS($O$85:AU$85)-1,$M94)=0,1,0)</f>
        <v>0</v>
      </c>
      <c r="AV94" s="109">
        <f>IF(MOD(COLUMNS($O$85:AV$85)-1,$M94)=0,1,0)</f>
        <v>0</v>
      </c>
      <c r="AW94" s="109">
        <f>IF(MOD(COLUMNS($O$85:AW$85)-1,$M94)=0,1,0)</f>
        <v>0</v>
      </c>
      <c r="AX94" s="109">
        <f>IF(MOD(COLUMNS($O$85:AX$85)-1,$M94)=0,1,0)</f>
        <v>0</v>
      </c>
      <c r="AY94" s="109">
        <f>IF(MOD(COLUMNS($O$85:AY$85)-1,$M94)=0,1,0)</f>
        <v>0</v>
      </c>
      <c r="AZ94" s="109">
        <f>IF(MOD(COLUMNS($O$85:AZ$85)-1,$M94)=0,1,0)</f>
        <v>0</v>
      </c>
      <c r="BA94" s="109">
        <f>IF(MOD(COLUMNS($O$85:BA$85)-1,$M94)=0,1,0)</f>
        <v>0</v>
      </c>
      <c r="BB94" s="109">
        <f>IF(MOD(COLUMNS($O$85:BB$85)-1,$M94)=0,1,0)</f>
        <v>0</v>
      </c>
      <c r="BC94" s="109">
        <f>IF(MOD(COLUMNS($O$85:BC$85)-1,$M94)=0,1,0)</f>
        <v>1</v>
      </c>
    </row>
    <row r="95" spans="2:55" hidden="1" outlineLevel="1" x14ac:dyDescent="0.2">
      <c r="B95" s="20" t="s">
        <v>233</v>
      </c>
      <c r="C95" s="17" t="s">
        <v>19</v>
      </c>
      <c r="D95" s="17">
        <v>6300</v>
      </c>
      <c r="E95" s="167" t="s">
        <v>71</v>
      </c>
      <c r="F95" s="486" t="s">
        <v>78</v>
      </c>
      <c r="G95" s="487"/>
      <c r="H95" s="487"/>
      <c r="I95" s="487"/>
      <c r="J95" s="488"/>
      <c r="L95" s="99">
        <v>0</v>
      </c>
      <c r="M95" s="99">
        <v>15</v>
      </c>
      <c r="N95" s="99">
        <f t="shared" si="17"/>
        <v>3</v>
      </c>
      <c r="O95" s="109">
        <f>IF(MOD(COLUMNS($O$85:O$85)-1,$M95)=0,1,0)</f>
        <v>1</v>
      </c>
      <c r="P95" s="109">
        <f>IF(MOD(COLUMNS($O$85:P$85)-1,$M95)=0,1,0)</f>
        <v>0</v>
      </c>
      <c r="Q95" s="109">
        <f>IF(MOD(COLUMNS($O$85:Q$85)-1,$M95)=0,1,0)</f>
        <v>0</v>
      </c>
      <c r="R95" s="109">
        <f>IF(MOD(COLUMNS($O$85:R$85)-1,$M95)=0,1,0)</f>
        <v>0</v>
      </c>
      <c r="S95" s="109">
        <f>IF(MOD(COLUMNS($O$85:S$85)-1,$M95)=0,1,0)</f>
        <v>0</v>
      </c>
      <c r="T95" s="109">
        <f>IF(MOD(COLUMNS($O$85:T$85)-1,$M95)=0,1,0)</f>
        <v>0</v>
      </c>
      <c r="U95" s="109">
        <f>IF(MOD(COLUMNS($O$85:U$85)-1,$M95)=0,1,0)</f>
        <v>0</v>
      </c>
      <c r="V95" s="109">
        <f>IF(MOD(COLUMNS($O$85:V$85)-1,$M95)=0,1,0)</f>
        <v>0</v>
      </c>
      <c r="W95" s="109">
        <f>IF(MOD(COLUMNS($O$85:W$85)-1,$M95)=0,1,0)</f>
        <v>0</v>
      </c>
      <c r="X95" s="109">
        <f>IF(MOD(COLUMNS($O$85:X$85)-1,$M95)=0,1,0)</f>
        <v>0</v>
      </c>
      <c r="Y95" s="109">
        <f>IF(MOD(COLUMNS($O$85:Y$85)-1,$M95)=0,1,0)</f>
        <v>0</v>
      </c>
      <c r="Z95" s="109">
        <f>IF(MOD(COLUMNS($O$85:Z$85)-1,$M95)=0,1,0)</f>
        <v>0</v>
      </c>
      <c r="AA95" s="109">
        <f>IF(MOD(COLUMNS($O$85:AA$85)-1,$M95)=0,1,0)</f>
        <v>0</v>
      </c>
      <c r="AB95" s="109">
        <f>IF(MOD(COLUMNS($O$85:AB$85)-1,$M95)=0,1,0)</f>
        <v>0</v>
      </c>
      <c r="AC95" s="109">
        <f>IF(MOD(COLUMNS($O$85:AC$85)-1,$M95)=0,1,0)</f>
        <v>0</v>
      </c>
      <c r="AD95" s="109">
        <f>IF(MOD(COLUMNS($O$85:AD$85)-1,$M95)=0,1,0)</f>
        <v>1</v>
      </c>
      <c r="AE95" s="109">
        <f>IF(MOD(COLUMNS($O$85:AE$85)-1,$M95)=0,1,0)</f>
        <v>0</v>
      </c>
      <c r="AF95" s="109">
        <f>IF(MOD(COLUMNS($O$85:AF$85)-1,$M95)=0,1,0)</f>
        <v>0</v>
      </c>
      <c r="AG95" s="109">
        <f>IF(MOD(COLUMNS($O$85:AG$85)-1,$M95)=0,1,0)</f>
        <v>0</v>
      </c>
      <c r="AH95" s="109">
        <f>IF(MOD(COLUMNS($O$85:AH$85)-1,$M95)=0,1,0)</f>
        <v>0</v>
      </c>
      <c r="AI95" s="109">
        <f>IF(MOD(COLUMNS($O$85:AI$85)-1,$M95)=0,1,0)</f>
        <v>0</v>
      </c>
      <c r="AJ95" s="109">
        <f>IF(MOD(COLUMNS($O$85:AJ$85)-1,$M95)=0,1,0)</f>
        <v>0</v>
      </c>
      <c r="AK95" s="109">
        <f>IF(MOD(COLUMNS($O$85:AK$85)-1,$M95)=0,1,0)</f>
        <v>0</v>
      </c>
      <c r="AL95" s="109">
        <f>IF(MOD(COLUMNS($O$85:AL$85)-1,$M95)=0,1,0)</f>
        <v>0</v>
      </c>
      <c r="AM95" s="109">
        <f>IF(MOD(COLUMNS($O$85:AM$85)-1,$M95)=0,1,0)</f>
        <v>0</v>
      </c>
      <c r="AN95" s="109">
        <f>IF(MOD(COLUMNS($O$85:AN$85)-1,$M95)=0,1,0)</f>
        <v>0</v>
      </c>
      <c r="AO95" s="109">
        <f>IF(MOD(COLUMNS($O$85:AO$85)-1,$M95)=0,1,0)</f>
        <v>0</v>
      </c>
      <c r="AP95" s="109">
        <f>IF(MOD(COLUMNS($O$85:AP$85)-1,$M95)=0,1,0)</f>
        <v>0</v>
      </c>
      <c r="AQ95" s="109">
        <f>IF(MOD(COLUMNS($O$85:AQ$85)-1,$M95)=0,1,0)</f>
        <v>0</v>
      </c>
      <c r="AR95" s="109">
        <f>IF(MOD(COLUMNS($O$85:AR$85)-1,$M95)=0,1,0)</f>
        <v>0</v>
      </c>
      <c r="AS95" s="109">
        <f>IF(MOD(COLUMNS($O$85:AS$85)-1,$M95)=0,1,0)</f>
        <v>1</v>
      </c>
      <c r="AT95" s="109">
        <f>IF(MOD(COLUMNS($O$85:AT$85)-1,$M95)=0,1,0)</f>
        <v>0</v>
      </c>
      <c r="AU95" s="109">
        <f>IF(MOD(COLUMNS($O$85:AU$85)-1,$M95)=0,1,0)</f>
        <v>0</v>
      </c>
      <c r="AV95" s="109">
        <f>IF(MOD(COLUMNS($O$85:AV$85)-1,$M95)=0,1,0)</f>
        <v>0</v>
      </c>
      <c r="AW95" s="109">
        <f>IF(MOD(COLUMNS($O$85:AW$85)-1,$M95)=0,1,0)</f>
        <v>0</v>
      </c>
      <c r="AX95" s="109">
        <f>IF(MOD(COLUMNS($O$85:AX$85)-1,$M95)=0,1,0)</f>
        <v>0</v>
      </c>
      <c r="AY95" s="109">
        <f>IF(MOD(COLUMNS($O$85:AY$85)-1,$M95)=0,1,0)</f>
        <v>0</v>
      </c>
      <c r="AZ95" s="109">
        <f>IF(MOD(COLUMNS($O$85:AZ$85)-1,$M95)=0,1,0)</f>
        <v>0</v>
      </c>
      <c r="BA95" s="109">
        <f>IF(MOD(COLUMNS($O$85:BA$85)-1,$M95)=0,1,0)</f>
        <v>0</v>
      </c>
      <c r="BB95" s="109">
        <f>IF(MOD(COLUMNS($O$85:BB$85)-1,$M95)=0,1,0)</f>
        <v>0</v>
      </c>
      <c r="BC95" s="109">
        <f>IF(MOD(COLUMNS($O$85:BC$85)-1,$M95)=0,1,0)</f>
        <v>0</v>
      </c>
    </row>
    <row r="96" spans="2:55" hidden="1" outlineLevel="1" x14ac:dyDescent="0.2">
      <c r="B96" s="21" t="s">
        <v>247</v>
      </c>
      <c r="C96" s="16" t="s">
        <v>19</v>
      </c>
      <c r="D96" s="16">
        <v>64600</v>
      </c>
      <c r="E96" s="166" t="s">
        <v>71</v>
      </c>
      <c r="F96" s="489" t="s">
        <v>78</v>
      </c>
      <c r="G96" s="490"/>
      <c r="H96" s="490"/>
      <c r="I96" s="490"/>
      <c r="J96" s="491"/>
      <c r="L96" s="99">
        <v>0</v>
      </c>
      <c r="M96" s="99">
        <v>20</v>
      </c>
      <c r="N96" s="99">
        <f t="shared" si="17"/>
        <v>3</v>
      </c>
      <c r="O96" s="109">
        <f>IF(MOD(COLUMNS($O$85:O$85)-1,$M96)=0,1,0)</f>
        <v>1</v>
      </c>
      <c r="P96" s="109">
        <f>IF(MOD(COLUMNS($O$85:P$85)-1,$M96)=0,1,0)</f>
        <v>0</v>
      </c>
      <c r="Q96" s="109">
        <f>IF(MOD(COLUMNS($O$85:Q$85)-1,$M96)=0,1,0)</f>
        <v>0</v>
      </c>
      <c r="R96" s="109">
        <f>IF(MOD(COLUMNS($O$85:R$85)-1,$M96)=0,1,0)</f>
        <v>0</v>
      </c>
      <c r="S96" s="109">
        <f>IF(MOD(COLUMNS($O$85:S$85)-1,$M96)=0,1,0)</f>
        <v>0</v>
      </c>
      <c r="T96" s="109">
        <f>IF(MOD(COLUMNS($O$85:T$85)-1,$M96)=0,1,0)</f>
        <v>0</v>
      </c>
      <c r="U96" s="109">
        <f>IF(MOD(COLUMNS($O$85:U$85)-1,$M96)=0,1,0)</f>
        <v>0</v>
      </c>
      <c r="V96" s="109">
        <f>IF(MOD(COLUMNS($O$85:V$85)-1,$M96)=0,1,0)</f>
        <v>0</v>
      </c>
      <c r="W96" s="109">
        <f>IF(MOD(COLUMNS($O$85:W$85)-1,$M96)=0,1,0)</f>
        <v>0</v>
      </c>
      <c r="X96" s="109">
        <f>IF(MOD(COLUMNS($O$85:X$85)-1,$M96)=0,1,0)</f>
        <v>0</v>
      </c>
      <c r="Y96" s="109">
        <f>IF(MOD(COLUMNS($O$85:Y$85)-1,$M96)=0,1,0)</f>
        <v>0</v>
      </c>
      <c r="Z96" s="109">
        <f>IF(MOD(COLUMNS($O$85:Z$85)-1,$M96)=0,1,0)</f>
        <v>0</v>
      </c>
      <c r="AA96" s="109">
        <f>IF(MOD(COLUMNS($O$85:AA$85)-1,$M96)=0,1,0)</f>
        <v>0</v>
      </c>
      <c r="AB96" s="109">
        <f>IF(MOD(COLUMNS($O$85:AB$85)-1,$M96)=0,1,0)</f>
        <v>0</v>
      </c>
      <c r="AC96" s="109">
        <f>IF(MOD(COLUMNS($O$85:AC$85)-1,$M96)=0,1,0)</f>
        <v>0</v>
      </c>
      <c r="AD96" s="109">
        <f>IF(MOD(COLUMNS($O$85:AD$85)-1,$M96)=0,1,0)</f>
        <v>0</v>
      </c>
      <c r="AE96" s="109">
        <f>IF(MOD(COLUMNS($O$85:AE$85)-1,$M96)=0,1,0)</f>
        <v>0</v>
      </c>
      <c r="AF96" s="109">
        <f>IF(MOD(COLUMNS($O$85:AF$85)-1,$M96)=0,1,0)</f>
        <v>0</v>
      </c>
      <c r="AG96" s="109">
        <f>IF(MOD(COLUMNS($O$85:AG$85)-1,$M96)=0,1,0)</f>
        <v>0</v>
      </c>
      <c r="AH96" s="109">
        <f>IF(MOD(COLUMNS($O$85:AH$85)-1,$M96)=0,1,0)</f>
        <v>0</v>
      </c>
      <c r="AI96" s="109">
        <f>IF(MOD(COLUMNS($O$85:AI$85)-1,$M96)=0,1,0)</f>
        <v>1</v>
      </c>
      <c r="AJ96" s="109">
        <f>IF(MOD(COLUMNS($O$85:AJ$85)-1,$M96)=0,1,0)</f>
        <v>0</v>
      </c>
      <c r="AK96" s="109">
        <f>IF(MOD(COLUMNS($O$85:AK$85)-1,$M96)=0,1,0)</f>
        <v>0</v>
      </c>
      <c r="AL96" s="109">
        <f>IF(MOD(COLUMNS($O$85:AL$85)-1,$M96)=0,1,0)</f>
        <v>0</v>
      </c>
      <c r="AM96" s="109">
        <f>IF(MOD(COLUMNS($O$85:AM$85)-1,$M96)=0,1,0)</f>
        <v>0</v>
      </c>
      <c r="AN96" s="109">
        <f>IF(MOD(COLUMNS($O$85:AN$85)-1,$M96)=0,1,0)</f>
        <v>0</v>
      </c>
      <c r="AO96" s="109">
        <f>IF(MOD(COLUMNS($O$85:AO$85)-1,$M96)=0,1,0)</f>
        <v>0</v>
      </c>
      <c r="AP96" s="109">
        <f>IF(MOD(COLUMNS($O$85:AP$85)-1,$M96)=0,1,0)</f>
        <v>0</v>
      </c>
      <c r="AQ96" s="109">
        <f>IF(MOD(COLUMNS($O$85:AQ$85)-1,$M96)=0,1,0)</f>
        <v>0</v>
      </c>
      <c r="AR96" s="109">
        <f>IF(MOD(COLUMNS($O$85:AR$85)-1,$M96)=0,1,0)</f>
        <v>0</v>
      </c>
      <c r="AS96" s="109">
        <f>IF(MOD(COLUMNS($O$85:AS$85)-1,$M96)=0,1,0)</f>
        <v>0</v>
      </c>
      <c r="AT96" s="109">
        <f>IF(MOD(COLUMNS($O$85:AT$85)-1,$M96)=0,1,0)</f>
        <v>0</v>
      </c>
      <c r="AU96" s="109">
        <f>IF(MOD(COLUMNS($O$85:AU$85)-1,$M96)=0,1,0)</f>
        <v>0</v>
      </c>
      <c r="AV96" s="109">
        <f>IF(MOD(COLUMNS($O$85:AV$85)-1,$M96)=0,1,0)</f>
        <v>0</v>
      </c>
      <c r="AW96" s="109">
        <f>IF(MOD(COLUMNS($O$85:AW$85)-1,$M96)=0,1,0)</f>
        <v>0</v>
      </c>
      <c r="AX96" s="109">
        <f>IF(MOD(COLUMNS($O$85:AX$85)-1,$M96)=0,1,0)</f>
        <v>0</v>
      </c>
      <c r="AY96" s="109">
        <f>IF(MOD(COLUMNS($O$85:AY$85)-1,$M96)=0,1,0)</f>
        <v>0</v>
      </c>
      <c r="AZ96" s="109">
        <f>IF(MOD(COLUMNS($O$85:AZ$85)-1,$M96)=0,1,0)</f>
        <v>0</v>
      </c>
      <c r="BA96" s="109">
        <f>IF(MOD(COLUMNS($O$85:BA$85)-1,$M96)=0,1,0)</f>
        <v>0</v>
      </c>
      <c r="BB96" s="109">
        <f>IF(MOD(COLUMNS($O$85:BB$85)-1,$M96)=0,1,0)</f>
        <v>0</v>
      </c>
      <c r="BC96" s="109">
        <f>IF(MOD(COLUMNS($O$85:BC$85)-1,$M96)=0,1,0)</f>
        <v>1</v>
      </c>
    </row>
    <row r="97" spans="2:28" hidden="1" outlineLevel="1" x14ac:dyDescent="0.2"/>
    <row r="98" spans="2:28" ht="12.75" hidden="1" outlineLevel="1" thickBot="1" x14ac:dyDescent="0.25"/>
    <row r="99" spans="2:28" hidden="1" outlineLevel="1" x14ac:dyDescent="0.2">
      <c r="D99" s="175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7"/>
    </row>
    <row r="100" spans="2:28" ht="15" hidden="1" outlineLevel="1" x14ac:dyDescent="0.25">
      <c r="B100" s="23" t="s">
        <v>145</v>
      </c>
      <c r="C100" s="170" t="s">
        <v>7</v>
      </c>
      <c r="D100" s="178" t="s">
        <v>29</v>
      </c>
      <c r="E100" s="24" t="s">
        <v>30</v>
      </c>
      <c r="F100" s="24" t="s">
        <v>31</v>
      </c>
      <c r="G100" s="24" t="s">
        <v>32</v>
      </c>
      <c r="H100" s="24" t="s">
        <v>33</v>
      </c>
      <c r="I100" s="24" t="s">
        <v>34</v>
      </c>
      <c r="J100" s="24" t="s">
        <v>35</v>
      </c>
      <c r="K100" s="24" t="s">
        <v>36</v>
      </c>
      <c r="L100" s="24" t="s">
        <v>37</v>
      </c>
      <c r="M100" s="24" t="s">
        <v>38</v>
      </c>
      <c r="N100" s="24" t="s">
        <v>39</v>
      </c>
      <c r="O100" s="179" t="s">
        <v>203</v>
      </c>
      <c r="P100" s="62" t="s">
        <v>67</v>
      </c>
      <c r="Q100" s="492" t="s">
        <v>68</v>
      </c>
      <c r="R100" s="493"/>
      <c r="S100" s="493"/>
      <c r="T100" s="493"/>
      <c r="U100" s="494"/>
    </row>
    <row r="101" spans="2:28" hidden="1" outlineLevel="1" x14ac:dyDescent="0.2">
      <c r="B101" s="19" t="s">
        <v>146</v>
      </c>
      <c r="C101" s="171" t="s">
        <v>53</v>
      </c>
      <c r="D101" s="180">
        <f t="shared" ref="D101:O101" si="18">$O$103*D$102*$W$102</f>
        <v>242</v>
      </c>
      <c r="E101" s="15">
        <f t="shared" si="18"/>
        <v>242</v>
      </c>
      <c r="F101" s="15">
        <f t="shared" si="18"/>
        <v>242</v>
      </c>
      <c r="G101" s="15">
        <f t="shared" si="18"/>
        <v>242</v>
      </c>
      <c r="H101" s="15">
        <f t="shared" si="18"/>
        <v>242</v>
      </c>
      <c r="I101" s="15">
        <f t="shared" si="18"/>
        <v>242</v>
      </c>
      <c r="J101" s="15">
        <f t="shared" si="18"/>
        <v>242</v>
      </c>
      <c r="K101" s="15">
        <f t="shared" si="18"/>
        <v>242</v>
      </c>
      <c r="L101" s="15">
        <f t="shared" si="18"/>
        <v>242</v>
      </c>
      <c r="M101" s="15">
        <f t="shared" si="18"/>
        <v>242</v>
      </c>
      <c r="N101" s="15">
        <f t="shared" si="18"/>
        <v>242</v>
      </c>
      <c r="O101" s="191">
        <f t="shared" si="18"/>
        <v>242</v>
      </c>
      <c r="P101" s="204"/>
      <c r="Q101" s="495"/>
      <c r="R101" s="496"/>
      <c r="S101" s="496"/>
      <c r="T101" s="496"/>
      <c r="U101" s="497"/>
    </row>
    <row r="102" spans="2:28" hidden="1" outlineLevel="1" x14ac:dyDescent="0.2">
      <c r="B102" s="88" t="s">
        <v>147</v>
      </c>
      <c r="C102" s="172" t="s">
        <v>148</v>
      </c>
      <c r="D102" s="196">
        <f t="shared" ref="D102:O102" si="19">D$103/$O$103</f>
        <v>1</v>
      </c>
      <c r="E102" s="139">
        <f t="shared" si="19"/>
        <v>1</v>
      </c>
      <c r="F102" s="139">
        <f t="shared" si="19"/>
        <v>1</v>
      </c>
      <c r="G102" s="139">
        <f t="shared" si="19"/>
        <v>1</v>
      </c>
      <c r="H102" s="139">
        <f t="shared" si="19"/>
        <v>1</v>
      </c>
      <c r="I102" s="139">
        <f t="shared" si="19"/>
        <v>1</v>
      </c>
      <c r="J102" s="139">
        <f t="shared" si="19"/>
        <v>1</v>
      </c>
      <c r="K102" s="139">
        <f t="shared" si="19"/>
        <v>1</v>
      </c>
      <c r="L102" s="139">
        <f t="shared" si="19"/>
        <v>1</v>
      </c>
      <c r="M102" s="139">
        <f t="shared" si="19"/>
        <v>1</v>
      </c>
      <c r="N102" s="139">
        <f t="shared" si="19"/>
        <v>1</v>
      </c>
      <c r="O102" s="197">
        <f t="shared" si="19"/>
        <v>1</v>
      </c>
      <c r="P102" s="161"/>
      <c r="Q102" s="507"/>
      <c r="R102" s="508"/>
      <c r="S102" s="508"/>
      <c r="T102" s="508"/>
      <c r="U102" s="509"/>
      <c r="W102" s="98">
        <f>$W$103/$O$103</f>
        <v>1</v>
      </c>
      <c r="X102" s="115" t="s">
        <v>149</v>
      </c>
    </row>
    <row r="103" spans="2:28" hidden="1" outlineLevel="1" x14ac:dyDescent="0.2">
      <c r="B103" s="88" t="s">
        <v>150</v>
      </c>
      <c r="C103" s="172" t="s">
        <v>53</v>
      </c>
      <c r="D103" s="182">
        <f t="shared" ref="D103:O103" si="20">SUM(D$104:D$107)</f>
        <v>242</v>
      </c>
      <c r="E103" s="85">
        <f t="shared" si="20"/>
        <v>242</v>
      </c>
      <c r="F103" s="85">
        <f t="shared" si="20"/>
        <v>242</v>
      </c>
      <c r="G103" s="85">
        <f t="shared" si="20"/>
        <v>242</v>
      </c>
      <c r="H103" s="85">
        <f t="shared" si="20"/>
        <v>242</v>
      </c>
      <c r="I103" s="85">
        <f t="shared" si="20"/>
        <v>242</v>
      </c>
      <c r="J103" s="85">
        <f t="shared" si="20"/>
        <v>242</v>
      </c>
      <c r="K103" s="85">
        <f t="shared" si="20"/>
        <v>242</v>
      </c>
      <c r="L103" s="85">
        <f t="shared" si="20"/>
        <v>242</v>
      </c>
      <c r="M103" s="85">
        <f t="shared" si="20"/>
        <v>242</v>
      </c>
      <c r="N103" s="85">
        <f t="shared" si="20"/>
        <v>242</v>
      </c>
      <c r="O103" s="193">
        <f t="shared" si="20"/>
        <v>242</v>
      </c>
      <c r="P103" s="161"/>
      <c r="Q103" s="507"/>
      <c r="R103" s="508"/>
      <c r="S103" s="508"/>
      <c r="T103" s="508"/>
      <c r="U103" s="509"/>
      <c r="W103" s="118">
        <v>242</v>
      </c>
      <c r="X103" s="115" t="s">
        <v>151</v>
      </c>
    </row>
    <row r="104" spans="2:28" hidden="1" outlineLevel="1" x14ac:dyDescent="0.2">
      <c r="B104" s="233" t="s">
        <v>264</v>
      </c>
      <c r="C104" s="172" t="s">
        <v>53</v>
      </c>
      <c r="D104" s="182">
        <v>54</v>
      </c>
      <c r="E104" s="85">
        <v>54</v>
      </c>
      <c r="F104" s="85">
        <v>54</v>
      </c>
      <c r="G104" s="85">
        <v>54</v>
      </c>
      <c r="H104" s="85">
        <v>54</v>
      </c>
      <c r="I104" s="85">
        <v>54</v>
      </c>
      <c r="J104" s="85">
        <v>54</v>
      </c>
      <c r="K104" s="85">
        <v>54</v>
      </c>
      <c r="L104" s="85">
        <v>54</v>
      </c>
      <c r="M104" s="85">
        <v>54</v>
      </c>
      <c r="N104" s="85">
        <v>54</v>
      </c>
      <c r="O104" s="193">
        <v>54</v>
      </c>
      <c r="P104" s="167" t="s">
        <v>71</v>
      </c>
      <c r="Q104" s="486" t="s">
        <v>72</v>
      </c>
      <c r="R104" s="487"/>
      <c r="S104" s="487"/>
      <c r="T104" s="487"/>
      <c r="U104" s="488"/>
    </row>
    <row r="105" spans="2:28" hidden="1" outlineLevel="1" x14ac:dyDescent="0.2">
      <c r="B105" s="103" t="s">
        <v>265</v>
      </c>
      <c r="C105" s="172" t="s">
        <v>53</v>
      </c>
      <c r="D105" s="182">
        <v>53</v>
      </c>
      <c r="E105" s="85">
        <v>53</v>
      </c>
      <c r="F105" s="85">
        <v>53</v>
      </c>
      <c r="G105" s="85">
        <v>53</v>
      </c>
      <c r="H105" s="85">
        <v>53</v>
      </c>
      <c r="I105" s="85">
        <v>53</v>
      </c>
      <c r="J105" s="85">
        <v>53</v>
      </c>
      <c r="K105" s="85">
        <v>53</v>
      </c>
      <c r="L105" s="85">
        <v>53</v>
      </c>
      <c r="M105" s="85">
        <v>53</v>
      </c>
      <c r="N105" s="85">
        <v>53</v>
      </c>
      <c r="O105" s="193">
        <v>53</v>
      </c>
      <c r="P105" s="167" t="s">
        <v>71</v>
      </c>
      <c r="Q105" s="486" t="s">
        <v>78</v>
      </c>
      <c r="R105" s="487"/>
      <c r="S105" s="487"/>
      <c r="T105" s="487"/>
      <c r="U105" s="488"/>
    </row>
    <row r="106" spans="2:28" hidden="1" outlineLevel="1" x14ac:dyDescent="0.2">
      <c r="B106" s="233" t="s">
        <v>266</v>
      </c>
      <c r="C106" s="172" t="s">
        <v>53</v>
      </c>
      <c r="D106" s="182">
        <v>45</v>
      </c>
      <c r="E106" s="85">
        <v>45</v>
      </c>
      <c r="F106" s="85">
        <v>45</v>
      </c>
      <c r="G106" s="85">
        <v>45</v>
      </c>
      <c r="H106" s="85">
        <v>45</v>
      </c>
      <c r="I106" s="85">
        <v>45</v>
      </c>
      <c r="J106" s="85">
        <v>45</v>
      </c>
      <c r="K106" s="85">
        <v>45</v>
      </c>
      <c r="L106" s="85">
        <v>45</v>
      </c>
      <c r="M106" s="85">
        <v>45</v>
      </c>
      <c r="N106" s="85">
        <v>45</v>
      </c>
      <c r="O106" s="193">
        <v>45</v>
      </c>
      <c r="P106" s="167" t="s">
        <v>71</v>
      </c>
      <c r="Q106" s="486" t="s">
        <v>78</v>
      </c>
      <c r="R106" s="487"/>
      <c r="S106" s="487"/>
      <c r="T106" s="487"/>
      <c r="U106" s="488"/>
    </row>
    <row r="107" spans="2:28" hidden="1" outlineLevel="1" x14ac:dyDescent="0.2">
      <c r="B107" s="138" t="s">
        <v>267</v>
      </c>
      <c r="C107" s="173" t="s">
        <v>53</v>
      </c>
      <c r="D107" s="183">
        <v>90</v>
      </c>
      <c r="E107" s="91">
        <v>90</v>
      </c>
      <c r="F107" s="91">
        <v>90</v>
      </c>
      <c r="G107" s="91">
        <v>90</v>
      </c>
      <c r="H107" s="91">
        <v>90</v>
      </c>
      <c r="I107" s="91">
        <v>90</v>
      </c>
      <c r="J107" s="91">
        <v>90</v>
      </c>
      <c r="K107" s="91">
        <v>90</v>
      </c>
      <c r="L107" s="91">
        <v>90</v>
      </c>
      <c r="M107" s="91">
        <v>90</v>
      </c>
      <c r="N107" s="91">
        <v>90</v>
      </c>
      <c r="O107" s="194">
        <v>90</v>
      </c>
      <c r="P107" s="166" t="s">
        <v>71</v>
      </c>
      <c r="Q107" s="489" t="s">
        <v>78</v>
      </c>
      <c r="R107" s="490"/>
      <c r="S107" s="490"/>
      <c r="T107" s="490"/>
      <c r="U107" s="491"/>
    </row>
    <row r="108" spans="2:28" hidden="1" outlineLevel="1" x14ac:dyDescent="0.2">
      <c r="C108" s="8"/>
      <c r="D108" s="184"/>
      <c r="O108" s="185"/>
    </row>
    <row r="109" spans="2:28" hidden="1" outlineLevel="1" x14ac:dyDescent="0.2">
      <c r="D109" s="186"/>
      <c r="O109" s="185"/>
    </row>
    <row r="110" spans="2:28" ht="15" hidden="1" outlineLevel="1" x14ac:dyDescent="0.25">
      <c r="B110" s="23" t="s">
        <v>161</v>
      </c>
      <c r="C110" s="170" t="s">
        <v>7</v>
      </c>
      <c r="D110" s="178" t="s">
        <v>29</v>
      </c>
      <c r="E110" s="24" t="s">
        <v>30</v>
      </c>
      <c r="F110" s="24" t="s">
        <v>31</v>
      </c>
      <c r="G110" s="24" t="s">
        <v>32</v>
      </c>
      <c r="H110" s="24" t="s">
        <v>33</v>
      </c>
      <c r="I110" s="24" t="s">
        <v>34</v>
      </c>
      <c r="J110" s="24" t="s">
        <v>35</v>
      </c>
      <c r="K110" s="24" t="s">
        <v>36</v>
      </c>
      <c r="L110" s="24" t="s">
        <v>37</v>
      </c>
      <c r="M110" s="24" t="s">
        <v>38</v>
      </c>
      <c r="N110" s="24" t="s">
        <v>39</v>
      </c>
      <c r="O110" s="179" t="s">
        <v>203</v>
      </c>
      <c r="P110" s="62" t="s">
        <v>67</v>
      </c>
      <c r="Q110" s="492" t="s">
        <v>68</v>
      </c>
      <c r="R110" s="493"/>
      <c r="S110" s="493"/>
      <c r="T110" s="493"/>
      <c r="U110" s="494"/>
    </row>
    <row r="111" spans="2:28" hidden="1" outlineLevel="1" x14ac:dyDescent="0.2">
      <c r="B111" s="19" t="s">
        <v>162</v>
      </c>
      <c r="C111" s="171" t="s">
        <v>53</v>
      </c>
      <c r="D111" s="180">
        <f t="shared" ref="D111:O111" si="21">$O$113*D$112*$W$112</f>
        <v>95</v>
      </c>
      <c r="E111" s="15">
        <f t="shared" si="21"/>
        <v>95</v>
      </c>
      <c r="F111" s="15">
        <f t="shared" si="21"/>
        <v>95</v>
      </c>
      <c r="G111" s="15">
        <f t="shared" si="21"/>
        <v>95</v>
      </c>
      <c r="H111" s="15">
        <f t="shared" si="21"/>
        <v>95</v>
      </c>
      <c r="I111" s="15">
        <f t="shared" si="21"/>
        <v>95</v>
      </c>
      <c r="J111" s="15">
        <f t="shared" si="21"/>
        <v>95</v>
      </c>
      <c r="K111" s="15">
        <f t="shared" si="21"/>
        <v>95</v>
      </c>
      <c r="L111" s="15">
        <f t="shared" si="21"/>
        <v>95</v>
      </c>
      <c r="M111" s="15">
        <f t="shared" si="21"/>
        <v>95</v>
      </c>
      <c r="N111" s="15">
        <f t="shared" si="21"/>
        <v>95</v>
      </c>
      <c r="O111" s="191">
        <f t="shared" si="21"/>
        <v>95</v>
      </c>
      <c r="P111" s="204"/>
      <c r="Q111" s="495"/>
      <c r="R111" s="496"/>
      <c r="S111" s="496"/>
      <c r="T111" s="496"/>
      <c r="U111" s="497"/>
      <c r="W111" s="119"/>
    </row>
    <row r="112" spans="2:28" s="100" customFormat="1" hidden="1" outlineLevel="1" x14ac:dyDescent="0.2">
      <c r="B112" s="88" t="s">
        <v>147</v>
      </c>
      <c r="C112" s="172" t="s">
        <v>148</v>
      </c>
      <c r="D112" s="181">
        <f t="shared" ref="D112:O112" si="22">D$113/$O$113</f>
        <v>1</v>
      </c>
      <c r="E112" s="117">
        <f t="shared" si="22"/>
        <v>1</v>
      </c>
      <c r="F112" s="117">
        <f t="shared" si="22"/>
        <v>1</v>
      </c>
      <c r="G112" s="117">
        <f t="shared" si="22"/>
        <v>1</v>
      </c>
      <c r="H112" s="117">
        <f t="shared" si="22"/>
        <v>1</v>
      </c>
      <c r="I112" s="117">
        <f t="shared" si="22"/>
        <v>1</v>
      </c>
      <c r="J112" s="117">
        <f t="shared" si="22"/>
        <v>1</v>
      </c>
      <c r="K112" s="117">
        <f t="shared" si="22"/>
        <v>1</v>
      </c>
      <c r="L112" s="117">
        <f t="shared" si="22"/>
        <v>1</v>
      </c>
      <c r="M112" s="117">
        <f t="shared" si="22"/>
        <v>1</v>
      </c>
      <c r="N112" s="117">
        <f t="shared" si="22"/>
        <v>1</v>
      </c>
      <c r="O112" s="192">
        <f t="shared" si="22"/>
        <v>1</v>
      </c>
      <c r="P112" s="161"/>
      <c r="Q112" s="507"/>
      <c r="R112" s="508"/>
      <c r="S112" s="508"/>
      <c r="T112" s="508"/>
      <c r="U112" s="509"/>
      <c r="W112" s="98">
        <f>$W$113/$O$113</f>
        <v>1</v>
      </c>
      <c r="X112" s="115" t="s">
        <v>149</v>
      </c>
      <c r="Z112" s="8"/>
      <c r="AA112" s="8"/>
      <c r="AB112" s="8"/>
    </row>
    <row r="113" spans="2:28" s="100" customFormat="1" hidden="1" outlineLevel="1" x14ac:dyDescent="0.2">
      <c r="B113" s="88" t="s">
        <v>150</v>
      </c>
      <c r="C113" s="172" t="s">
        <v>53</v>
      </c>
      <c r="D113" s="182">
        <v>95</v>
      </c>
      <c r="E113" s="85">
        <v>95</v>
      </c>
      <c r="F113" s="85">
        <v>95</v>
      </c>
      <c r="G113" s="85">
        <v>95</v>
      </c>
      <c r="H113" s="85">
        <v>95</v>
      </c>
      <c r="I113" s="85">
        <v>95</v>
      </c>
      <c r="J113" s="85">
        <v>95</v>
      </c>
      <c r="K113" s="85">
        <v>95</v>
      </c>
      <c r="L113" s="85">
        <v>95</v>
      </c>
      <c r="M113" s="85">
        <v>95</v>
      </c>
      <c r="N113" s="85">
        <v>95</v>
      </c>
      <c r="O113" s="193">
        <v>95</v>
      </c>
      <c r="P113" s="167" t="s">
        <v>71</v>
      </c>
      <c r="Q113" s="486" t="s">
        <v>72</v>
      </c>
      <c r="R113" s="487"/>
      <c r="S113" s="487"/>
      <c r="T113" s="487"/>
      <c r="U113" s="488"/>
      <c r="W113" s="118">
        <v>95</v>
      </c>
      <c r="X113" s="115" t="s">
        <v>151</v>
      </c>
      <c r="Z113" s="8"/>
      <c r="AA113" s="8"/>
      <c r="AB113" s="8"/>
    </row>
    <row r="114" spans="2:28" hidden="1" outlineLevel="1" x14ac:dyDescent="0.2">
      <c r="B114" s="20"/>
      <c r="C114" s="174"/>
      <c r="D114" s="18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95"/>
      <c r="P114" s="161"/>
      <c r="Q114" s="507"/>
      <c r="R114" s="508"/>
      <c r="S114" s="508"/>
      <c r="T114" s="508"/>
      <c r="U114" s="509"/>
      <c r="W114" s="119"/>
    </row>
    <row r="115" spans="2:28" hidden="1" outlineLevel="1" x14ac:dyDescent="0.2">
      <c r="B115" s="20" t="s">
        <v>57</v>
      </c>
      <c r="C115" s="174" t="s">
        <v>53</v>
      </c>
      <c r="D115" s="187">
        <f t="shared" ref="D115:O115" si="23">$O$117*D$116*$W$116</f>
        <v>600</v>
      </c>
      <c r="E115" s="17">
        <f t="shared" si="23"/>
        <v>600</v>
      </c>
      <c r="F115" s="17">
        <f t="shared" si="23"/>
        <v>600</v>
      </c>
      <c r="G115" s="17">
        <f t="shared" si="23"/>
        <v>600</v>
      </c>
      <c r="H115" s="17">
        <f t="shared" si="23"/>
        <v>600</v>
      </c>
      <c r="I115" s="17">
        <f t="shared" si="23"/>
        <v>600</v>
      </c>
      <c r="J115" s="17">
        <f t="shared" si="23"/>
        <v>600</v>
      </c>
      <c r="K115" s="17">
        <f t="shared" si="23"/>
        <v>600</v>
      </c>
      <c r="L115" s="17">
        <f t="shared" si="23"/>
        <v>600</v>
      </c>
      <c r="M115" s="17">
        <f t="shared" si="23"/>
        <v>600</v>
      </c>
      <c r="N115" s="17">
        <f t="shared" si="23"/>
        <v>600</v>
      </c>
      <c r="O115" s="195">
        <f t="shared" si="23"/>
        <v>600</v>
      </c>
      <c r="P115" s="161"/>
      <c r="Q115" s="507"/>
      <c r="R115" s="508"/>
      <c r="S115" s="508"/>
      <c r="T115" s="508"/>
      <c r="U115" s="509"/>
      <c r="W115" s="119"/>
    </row>
    <row r="116" spans="2:28" hidden="1" outlineLevel="1" x14ac:dyDescent="0.2">
      <c r="B116" s="88" t="s">
        <v>147</v>
      </c>
      <c r="C116" s="172" t="s">
        <v>148</v>
      </c>
      <c r="D116" s="181">
        <f t="shared" ref="D116:O116" si="24">D$117/$O$117</f>
        <v>1</v>
      </c>
      <c r="E116" s="117">
        <f t="shared" si="24"/>
        <v>1</v>
      </c>
      <c r="F116" s="117">
        <f t="shared" si="24"/>
        <v>1</v>
      </c>
      <c r="G116" s="117">
        <f t="shared" si="24"/>
        <v>1</v>
      </c>
      <c r="H116" s="117">
        <f t="shared" si="24"/>
        <v>1</v>
      </c>
      <c r="I116" s="117">
        <f t="shared" si="24"/>
        <v>1</v>
      </c>
      <c r="J116" s="117">
        <f t="shared" si="24"/>
        <v>1</v>
      </c>
      <c r="K116" s="117">
        <f t="shared" si="24"/>
        <v>1</v>
      </c>
      <c r="L116" s="117">
        <f t="shared" si="24"/>
        <v>1</v>
      </c>
      <c r="M116" s="117">
        <f t="shared" si="24"/>
        <v>1</v>
      </c>
      <c r="N116" s="117">
        <f t="shared" si="24"/>
        <v>1</v>
      </c>
      <c r="O116" s="192">
        <f t="shared" si="24"/>
        <v>1</v>
      </c>
      <c r="P116" s="161"/>
      <c r="Q116" s="507"/>
      <c r="R116" s="508"/>
      <c r="S116" s="508"/>
      <c r="T116" s="508"/>
      <c r="U116" s="509"/>
      <c r="W116" s="98">
        <f>$W$117/$O$117</f>
        <v>1</v>
      </c>
      <c r="X116" s="115" t="s">
        <v>149</v>
      </c>
    </row>
    <row r="117" spans="2:28" hidden="1" outlineLevel="1" x14ac:dyDescent="0.2">
      <c r="B117" s="90" t="s">
        <v>150</v>
      </c>
      <c r="C117" s="173" t="s">
        <v>53</v>
      </c>
      <c r="D117" s="183">
        <v>600</v>
      </c>
      <c r="E117" s="91">
        <v>600</v>
      </c>
      <c r="F117" s="91">
        <v>600</v>
      </c>
      <c r="G117" s="91">
        <v>600</v>
      </c>
      <c r="H117" s="91">
        <v>600</v>
      </c>
      <c r="I117" s="91">
        <v>600</v>
      </c>
      <c r="J117" s="91">
        <v>600</v>
      </c>
      <c r="K117" s="91">
        <v>600</v>
      </c>
      <c r="L117" s="91">
        <v>600</v>
      </c>
      <c r="M117" s="91">
        <v>600</v>
      </c>
      <c r="N117" s="91">
        <v>600</v>
      </c>
      <c r="O117" s="194">
        <v>600</v>
      </c>
      <c r="P117" s="166" t="s">
        <v>71</v>
      </c>
      <c r="Q117" s="489" t="s">
        <v>78</v>
      </c>
      <c r="R117" s="490"/>
      <c r="S117" s="490"/>
      <c r="T117" s="490"/>
      <c r="U117" s="491"/>
      <c r="W117" s="118">
        <v>600</v>
      </c>
      <c r="X117" s="115" t="s">
        <v>151</v>
      </c>
    </row>
    <row r="118" spans="2:28" ht="12.75" hidden="1" outlineLevel="1" thickBot="1" x14ac:dyDescent="0.25">
      <c r="D118" s="188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90"/>
    </row>
    <row r="119" spans="2:28" hidden="1" outlineLevel="1" x14ac:dyDescent="0.2"/>
    <row r="120" spans="2:28" hidden="1" outlineLevel="1" x14ac:dyDescent="0.2"/>
    <row r="121" spans="2:28" ht="15" hidden="1" outlineLevel="1" x14ac:dyDescent="0.25">
      <c r="B121" s="23" t="s">
        <v>165</v>
      </c>
      <c r="C121" s="24" t="s">
        <v>7</v>
      </c>
      <c r="D121" s="24" t="s">
        <v>66</v>
      </c>
      <c r="E121" s="24" t="s">
        <v>67</v>
      </c>
      <c r="F121" s="492" t="s">
        <v>68</v>
      </c>
      <c r="G121" s="493"/>
      <c r="H121" s="493"/>
      <c r="I121" s="493"/>
      <c r="J121" s="494"/>
    </row>
    <row r="122" spans="2:28" hidden="1" outlineLevel="1" x14ac:dyDescent="0.2">
      <c r="B122" s="19" t="s">
        <v>166</v>
      </c>
      <c r="C122" s="10" t="s">
        <v>23</v>
      </c>
      <c r="D122" s="25">
        <v>3.9</v>
      </c>
      <c r="E122" s="165" t="s">
        <v>71</v>
      </c>
      <c r="F122" s="495" t="s">
        <v>72</v>
      </c>
      <c r="G122" s="496"/>
      <c r="H122" s="496"/>
      <c r="I122" s="496"/>
      <c r="J122" s="497"/>
    </row>
    <row r="123" spans="2:28" hidden="1" outlineLevel="1" x14ac:dyDescent="0.2">
      <c r="B123" s="22" t="s">
        <v>167</v>
      </c>
      <c r="C123" s="157" t="s">
        <v>100</v>
      </c>
      <c r="D123" s="18">
        <v>65</v>
      </c>
      <c r="E123" s="167" t="s">
        <v>71</v>
      </c>
      <c r="F123" s="513" t="s">
        <v>78</v>
      </c>
      <c r="G123" s="514"/>
      <c r="H123" s="514"/>
      <c r="I123" s="514"/>
      <c r="J123" s="515"/>
      <c r="M123" s="36"/>
    </row>
    <row r="124" spans="2:28" hidden="1" outlineLevel="1" x14ac:dyDescent="0.2">
      <c r="B124" s="20" t="s">
        <v>168</v>
      </c>
      <c r="C124" s="12" t="s">
        <v>169</v>
      </c>
      <c r="D124" s="159">
        <f>$K$124/100</f>
        <v>0.1</v>
      </c>
      <c r="E124" s="168" t="s">
        <v>71</v>
      </c>
      <c r="F124" s="513" t="s">
        <v>78</v>
      </c>
      <c r="G124" s="514"/>
      <c r="H124" s="514"/>
      <c r="I124" s="514"/>
      <c r="J124" s="515"/>
      <c r="K124" s="208">
        <v>10</v>
      </c>
      <c r="M124" s="36"/>
    </row>
    <row r="125" spans="2:28" hidden="1" outlineLevel="1" x14ac:dyDescent="0.2">
      <c r="B125" s="22" t="s">
        <v>170</v>
      </c>
      <c r="C125" s="157" t="s">
        <v>148</v>
      </c>
      <c r="D125" s="158">
        <v>1.5</v>
      </c>
      <c r="E125" s="168" t="s">
        <v>71</v>
      </c>
      <c r="F125" s="498" t="s">
        <v>78</v>
      </c>
      <c r="G125" s="499"/>
      <c r="H125" s="499"/>
      <c r="I125" s="499"/>
      <c r="J125" s="500"/>
    </row>
    <row r="126" spans="2:28" hidden="1" outlineLevel="1" x14ac:dyDescent="0.2">
      <c r="B126" s="21" t="s">
        <v>171</v>
      </c>
      <c r="C126" s="11" t="s">
        <v>64</v>
      </c>
      <c r="D126" s="160">
        <f>1/$D$125</f>
        <v>0.66666666666666663</v>
      </c>
      <c r="E126" s="166"/>
      <c r="F126" s="501"/>
      <c r="G126" s="502"/>
      <c r="H126" s="502"/>
      <c r="I126" s="502"/>
      <c r="J126" s="503"/>
    </row>
    <row r="127" spans="2:28" hidden="1" outlineLevel="1" x14ac:dyDescent="0.2"/>
    <row r="128" spans="2:28" hidden="1" outlineLevel="1" x14ac:dyDescent="0.2">
      <c r="C128" s="108" t="s">
        <v>172</v>
      </c>
      <c r="D128" s="79" t="s">
        <v>173</v>
      </c>
      <c r="E128" s="108" t="s">
        <v>174</v>
      </c>
    </row>
    <row r="129" spans="2:13" ht="15" hidden="1" outlineLevel="1" x14ac:dyDescent="0.25">
      <c r="B129" s="23" t="s">
        <v>175</v>
      </c>
      <c r="C129" s="93" t="s">
        <v>23</v>
      </c>
      <c r="D129" s="24" t="s">
        <v>23</v>
      </c>
      <c r="E129" s="93" t="s">
        <v>23</v>
      </c>
    </row>
    <row r="130" spans="2:13" hidden="1" outlineLevel="1" x14ac:dyDescent="0.2">
      <c r="B130" s="19">
        <v>1</v>
      </c>
      <c r="C130" s="94">
        <f t="shared" ref="C130:C139" si="25">$D130/$D$126</f>
        <v>6.5</v>
      </c>
      <c r="D130" s="25">
        <f t="shared" ref="D130:D139" si="26">$E130/(1-$D$124)</f>
        <v>4.333333333333333</v>
      </c>
      <c r="E130" s="94">
        <f>$D$122</f>
        <v>3.9</v>
      </c>
      <c r="I130" s="100"/>
      <c r="K130" s="36"/>
    </row>
    <row r="131" spans="2:13" hidden="1" outlineLevel="1" x14ac:dyDescent="0.2">
      <c r="B131" s="20">
        <v>2</v>
      </c>
      <c r="C131" s="95">
        <f t="shared" si="25"/>
        <v>6.5</v>
      </c>
      <c r="D131" s="26">
        <f t="shared" si="26"/>
        <v>4.333333333333333</v>
      </c>
      <c r="E131" s="95">
        <f>$E130</f>
        <v>3.9</v>
      </c>
      <c r="K131" s="36"/>
    </row>
    <row r="132" spans="2:13" hidden="1" outlineLevel="1" x14ac:dyDescent="0.2">
      <c r="B132" s="20">
        <v>3</v>
      </c>
      <c r="C132" s="95">
        <f t="shared" si="25"/>
        <v>6.5</v>
      </c>
      <c r="D132" s="26">
        <f t="shared" si="26"/>
        <v>4.333333333333333</v>
      </c>
      <c r="E132" s="95">
        <f>$E131</f>
        <v>3.9</v>
      </c>
      <c r="I132" s="100"/>
      <c r="K132" s="36"/>
      <c r="M132" s="36"/>
    </row>
    <row r="133" spans="2:13" hidden="1" outlineLevel="1" x14ac:dyDescent="0.2">
      <c r="B133" s="20">
        <v>4</v>
      </c>
      <c r="C133" s="95">
        <f t="shared" si="25"/>
        <v>6.5</v>
      </c>
      <c r="D133" s="26">
        <f t="shared" si="26"/>
        <v>4.333333333333333</v>
      </c>
      <c r="E133" s="95">
        <f>$E132</f>
        <v>3.9</v>
      </c>
      <c r="I133" s="100"/>
      <c r="K133" s="36"/>
      <c r="M133" s="36"/>
    </row>
    <row r="134" spans="2:13" hidden="1" outlineLevel="1" x14ac:dyDescent="0.2">
      <c r="B134" s="20">
        <v>5</v>
      </c>
      <c r="C134" s="95">
        <f t="shared" si="25"/>
        <v>6.5</v>
      </c>
      <c r="D134" s="26">
        <f t="shared" si="26"/>
        <v>4.333333333333333</v>
      </c>
      <c r="E134" s="95">
        <f>$E133</f>
        <v>3.9</v>
      </c>
      <c r="J134" s="100"/>
    </row>
    <row r="135" spans="2:13" hidden="1" outlineLevel="1" x14ac:dyDescent="0.2">
      <c r="B135" s="20">
        <v>6</v>
      </c>
      <c r="C135" s="95">
        <f t="shared" si="25"/>
        <v>6.5</v>
      </c>
      <c r="D135" s="26">
        <f t="shared" si="26"/>
        <v>4.333333333333333</v>
      </c>
      <c r="E135" s="95">
        <f t="shared" ref="E135:E137" si="27">$E134</f>
        <v>3.9</v>
      </c>
      <c r="J135" s="100"/>
      <c r="K135" s="100"/>
    </row>
    <row r="136" spans="2:13" hidden="1" outlineLevel="1" x14ac:dyDescent="0.2">
      <c r="B136" s="20">
        <v>7</v>
      </c>
      <c r="C136" s="95">
        <f t="shared" si="25"/>
        <v>6.5</v>
      </c>
      <c r="D136" s="26">
        <f t="shared" si="26"/>
        <v>4.333333333333333</v>
      </c>
      <c r="E136" s="95">
        <f>$E135</f>
        <v>3.9</v>
      </c>
      <c r="J136" s="100"/>
      <c r="K136" s="100"/>
    </row>
    <row r="137" spans="2:13" hidden="1" outlineLevel="1" x14ac:dyDescent="0.2">
      <c r="B137" s="20">
        <v>8</v>
      </c>
      <c r="C137" s="95">
        <f t="shared" si="25"/>
        <v>6.5</v>
      </c>
      <c r="D137" s="26">
        <f t="shared" si="26"/>
        <v>4.333333333333333</v>
      </c>
      <c r="E137" s="95">
        <f t="shared" si="27"/>
        <v>3.9</v>
      </c>
      <c r="J137" s="100"/>
      <c r="K137" s="100"/>
    </row>
    <row r="138" spans="2:13" hidden="1" outlineLevel="1" x14ac:dyDescent="0.2">
      <c r="B138" s="20">
        <v>9</v>
      </c>
      <c r="C138" s="95">
        <f t="shared" si="25"/>
        <v>6.5</v>
      </c>
      <c r="D138" s="26">
        <f t="shared" si="26"/>
        <v>4.333333333333333</v>
      </c>
      <c r="E138" s="95">
        <f>$E137</f>
        <v>3.9</v>
      </c>
      <c r="J138" s="100"/>
      <c r="K138" s="100"/>
    </row>
    <row r="139" spans="2:13" hidden="1" outlineLevel="1" x14ac:dyDescent="0.2">
      <c r="B139" s="20">
        <v>10</v>
      </c>
      <c r="C139" s="95">
        <f t="shared" si="25"/>
        <v>6.5</v>
      </c>
      <c r="D139" s="26">
        <f t="shared" si="26"/>
        <v>4.333333333333333</v>
      </c>
      <c r="E139" s="95">
        <f>$E138</f>
        <v>3.9</v>
      </c>
      <c r="J139" s="100"/>
      <c r="K139" s="100"/>
    </row>
    <row r="140" spans="2:13" hidden="1" outlineLevel="1" x14ac:dyDescent="0.2">
      <c r="B140" s="20">
        <v>11</v>
      </c>
      <c r="C140" s="95">
        <f>$C139</f>
        <v>6.5</v>
      </c>
      <c r="D140" s="26">
        <f>$D139</f>
        <v>4.333333333333333</v>
      </c>
      <c r="E140" s="95"/>
    </row>
    <row r="141" spans="2:13" hidden="1" outlineLevel="1" x14ac:dyDescent="0.2">
      <c r="B141" s="20">
        <v>12</v>
      </c>
      <c r="C141" s="95">
        <f>$C140</f>
        <v>6.5</v>
      </c>
      <c r="D141" s="26">
        <f t="shared" ref="D141:D143" si="28">$D140</f>
        <v>4.333333333333333</v>
      </c>
      <c r="E141" s="95"/>
    </row>
    <row r="142" spans="2:13" hidden="1" outlineLevel="1" x14ac:dyDescent="0.2">
      <c r="B142" s="20">
        <v>13</v>
      </c>
      <c r="C142" s="95">
        <f>$C141</f>
        <v>6.5</v>
      </c>
      <c r="D142" s="26">
        <f>$D141</f>
        <v>4.333333333333333</v>
      </c>
      <c r="E142" s="95"/>
    </row>
    <row r="143" spans="2:13" hidden="1" outlineLevel="1" x14ac:dyDescent="0.2">
      <c r="B143" s="20">
        <v>14</v>
      </c>
      <c r="C143" s="95">
        <f>$C142</f>
        <v>6.5</v>
      </c>
      <c r="D143" s="26">
        <f t="shared" si="28"/>
        <v>4.333333333333333</v>
      </c>
      <c r="E143" s="95"/>
    </row>
    <row r="144" spans="2:13" hidden="1" outlineLevel="1" x14ac:dyDescent="0.2">
      <c r="B144" s="21" t="s">
        <v>27</v>
      </c>
      <c r="C144" s="96">
        <f>$C143</f>
        <v>6.5</v>
      </c>
      <c r="D144" s="27">
        <f>$D143</f>
        <v>4.333333333333333</v>
      </c>
      <c r="E144" s="96"/>
    </row>
    <row r="145" hidden="1" outlineLevel="1" x14ac:dyDescent="0.2"/>
    <row r="146" hidden="1" outlineLevel="1" x14ac:dyDescent="0.2"/>
    <row r="147" hidden="1" outlineLevel="1" x14ac:dyDescent="0.2"/>
    <row r="148" collapsed="1" x14ac:dyDescent="0.2"/>
  </sheetData>
  <sheetProtection algorithmName="SHA-512" hashValue="++N1WVgcuVr/WUd+nEPwjgMqQZe4Vl1YiC7vFYuHFaXO1vxYjv7crT70h/3WMOykUrNg1zNRJj8cp1KMmKOIzQ==" saltValue="CUZlGiNiQtr/sIJ6rrQNiA==" spinCount="100000" sheet="1" objects="1" scenarios="1" selectLockedCells="1" selectUnlockedCells="1"/>
  <mergeCells count="57">
    <mergeCell ref="F125:J125"/>
    <mergeCell ref="F126:J126"/>
    <mergeCell ref="F85:J85"/>
    <mergeCell ref="F86:J86"/>
    <mergeCell ref="F87:J87"/>
    <mergeCell ref="F88:J88"/>
    <mergeCell ref="F89:J89"/>
    <mergeCell ref="F94:J94"/>
    <mergeCell ref="F95:J95"/>
    <mergeCell ref="F93:J93"/>
    <mergeCell ref="F124:J124"/>
    <mergeCell ref="F123:J123"/>
    <mergeCell ref="Q117:U117"/>
    <mergeCell ref="F121:J121"/>
    <mergeCell ref="F122:J122"/>
    <mergeCell ref="Q116:U116"/>
    <mergeCell ref="Q107:U107"/>
    <mergeCell ref="Q110:U110"/>
    <mergeCell ref="Q111:U111"/>
    <mergeCell ref="Q112:U112"/>
    <mergeCell ref="Q113:U113"/>
    <mergeCell ref="Q114:U114"/>
    <mergeCell ref="Q115:U115"/>
    <mergeCell ref="Q106:U106"/>
    <mergeCell ref="F79:J79"/>
    <mergeCell ref="F80:J80"/>
    <mergeCell ref="F81:J81"/>
    <mergeCell ref="F82:J82"/>
    <mergeCell ref="Q100:U100"/>
    <mergeCell ref="Q101:U101"/>
    <mergeCell ref="F96:J96"/>
    <mergeCell ref="Q102:U102"/>
    <mergeCell ref="Q103:U103"/>
    <mergeCell ref="Q104:U104"/>
    <mergeCell ref="Q105:U105"/>
    <mergeCell ref="F90:J90"/>
    <mergeCell ref="F91:J91"/>
    <mergeCell ref="F92:J92"/>
    <mergeCell ref="F78:J78"/>
    <mergeCell ref="F45:J45"/>
    <mergeCell ref="F65:J65"/>
    <mergeCell ref="F66:J66"/>
    <mergeCell ref="F68:J68"/>
    <mergeCell ref="F69:J69"/>
    <mergeCell ref="F70:J70"/>
    <mergeCell ref="F73:J73"/>
    <mergeCell ref="F74:J74"/>
    <mergeCell ref="F75:J75"/>
    <mergeCell ref="F76:J76"/>
    <mergeCell ref="F77:J77"/>
    <mergeCell ref="F67:J67"/>
    <mergeCell ref="F44:J44"/>
    <mergeCell ref="F37:J37"/>
    <mergeCell ref="F38:J38"/>
    <mergeCell ref="F39:J39"/>
    <mergeCell ref="F42:J42"/>
    <mergeCell ref="F43:J43"/>
  </mergeCells>
  <conditionalFormatting sqref="O86:BC96">
    <cfRule type="cellIs" dxfId="9" priority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>
    <tabColor theme="5" tint="0.59999389629810485"/>
  </sheetPr>
  <dimension ref="A1:BC159"/>
  <sheetViews>
    <sheetView topLeftCell="A159" workbookViewId="0"/>
  </sheetViews>
  <sheetFormatPr defaultColWidth="9.140625" defaultRowHeight="12" outlineLevelRow="2" x14ac:dyDescent="0.2"/>
  <cols>
    <col min="1" max="1" width="2.7109375" style="8" customWidth="1"/>
    <col min="2" max="2" width="32.7109375" style="8" customWidth="1"/>
    <col min="3" max="3" width="13.140625" style="9" customWidth="1"/>
    <col min="4" max="4" width="13.85546875" style="9" bestFit="1" customWidth="1"/>
    <col min="5" max="19" width="12.7109375" style="8" customWidth="1"/>
    <col min="20" max="16384" width="9.140625" style="8"/>
  </cols>
  <sheetData>
    <row r="1" spans="1:19" hidden="1" outlineLevel="1" x14ac:dyDescent="0.2"/>
    <row r="2" spans="1:19" s="30" customFormat="1" ht="18.75" hidden="1" outlineLevel="2" x14ac:dyDescent="0.25">
      <c r="A2" s="28" t="s">
        <v>270</v>
      </c>
      <c r="B2" s="28"/>
      <c r="C2" s="29"/>
      <c r="D2" s="29"/>
      <c r="E2" s="28"/>
      <c r="F2" s="28"/>
      <c r="G2" s="28"/>
      <c r="H2" s="28"/>
      <c r="I2" s="28"/>
      <c r="J2" s="28"/>
      <c r="K2" s="28"/>
      <c r="L2" s="28"/>
      <c r="R2" s="31"/>
      <c r="S2" s="31"/>
    </row>
    <row r="3" spans="1:19" ht="12.75" hidden="1" outlineLevel="2" thickBot="1" x14ac:dyDescent="0.25"/>
    <row r="4" spans="1:19" hidden="1" outlineLevel="2" x14ac:dyDescent="0.2">
      <c r="C4" s="67">
        <v>0</v>
      </c>
      <c r="D4" s="37">
        <v>1</v>
      </c>
      <c r="E4" s="37">
        <v>2</v>
      </c>
      <c r="F4" s="37">
        <v>3</v>
      </c>
      <c r="G4" s="37">
        <v>4</v>
      </c>
      <c r="H4" s="37">
        <v>5</v>
      </c>
      <c r="I4" s="37">
        <v>6</v>
      </c>
      <c r="J4" s="37">
        <v>7</v>
      </c>
      <c r="K4" s="37">
        <v>8</v>
      </c>
      <c r="L4" s="37">
        <v>9</v>
      </c>
      <c r="M4" s="37">
        <v>10</v>
      </c>
      <c r="N4" s="37">
        <v>11</v>
      </c>
      <c r="O4" s="37">
        <v>12</v>
      </c>
      <c r="P4" s="37">
        <v>13</v>
      </c>
      <c r="Q4" s="37">
        <v>14</v>
      </c>
      <c r="R4" s="37" t="s">
        <v>27</v>
      </c>
    </row>
    <row r="5" spans="1:19" ht="15" hidden="1" outlineLevel="2" x14ac:dyDescent="0.25">
      <c r="B5" s="57" t="s">
        <v>28</v>
      </c>
      <c r="C5" s="68" t="s">
        <v>7</v>
      </c>
      <c r="D5" s="62" t="s">
        <v>29</v>
      </c>
      <c r="E5" s="24" t="s">
        <v>30</v>
      </c>
      <c r="F5" s="24" t="s">
        <v>31</v>
      </c>
      <c r="G5" s="24" t="s">
        <v>32</v>
      </c>
      <c r="H5" s="24" t="s">
        <v>33</v>
      </c>
      <c r="I5" s="24" t="s">
        <v>34</v>
      </c>
      <c r="J5" s="24" t="s">
        <v>35</v>
      </c>
      <c r="K5" s="24" t="s">
        <v>36</v>
      </c>
      <c r="L5" s="24" t="s">
        <v>37</v>
      </c>
      <c r="M5" s="24" t="s">
        <v>38</v>
      </c>
      <c r="N5" s="24" t="s">
        <v>39</v>
      </c>
      <c r="O5" s="24" t="s">
        <v>40</v>
      </c>
      <c r="P5" s="24" t="s">
        <v>41</v>
      </c>
      <c r="Q5" s="24" t="s">
        <v>42</v>
      </c>
      <c r="R5" s="24" t="s">
        <v>43</v>
      </c>
      <c r="S5" s="9"/>
    </row>
    <row r="6" spans="1:19" s="43" customFormat="1" hidden="1" outlineLevel="2" x14ac:dyDescent="0.2">
      <c r="B6" s="58" t="s">
        <v>44</v>
      </c>
      <c r="C6" s="69" t="s">
        <v>45</v>
      </c>
      <c r="D6" s="63">
        <f>$D$41</f>
        <v>0</v>
      </c>
      <c r="E6" s="45">
        <f t="shared" ref="E6:R6" si="0">$D$41</f>
        <v>0</v>
      </c>
      <c r="F6" s="45">
        <f t="shared" si="0"/>
        <v>0</v>
      </c>
      <c r="G6" s="45">
        <f>$D$41</f>
        <v>0</v>
      </c>
      <c r="H6" s="45">
        <f t="shared" si="0"/>
        <v>0</v>
      </c>
      <c r="I6" s="45">
        <f t="shared" si="0"/>
        <v>0</v>
      </c>
      <c r="J6" s="45">
        <f t="shared" si="0"/>
        <v>0</v>
      </c>
      <c r="K6" s="45">
        <f t="shared" si="0"/>
        <v>0</v>
      </c>
      <c r="L6" s="45">
        <f t="shared" si="0"/>
        <v>0</v>
      </c>
      <c r="M6" s="45">
        <f t="shared" si="0"/>
        <v>0</v>
      </c>
      <c r="N6" s="45">
        <f t="shared" si="0"/>
        <v>0</v>
      </c>
      <c r="O6" s="45">
        <f t="shared" si="0"/>
        <v>0</v>
      </c>
      <c r="P6" s="45">
        <f t="shared" si="0"/>
        <v>0</v>
      </c>
      <c r="Q6" s="45">
        <f t="shared" si="0"/>
        <v>0</v>
      </c>
      <c r="R6" s="45">
        <f t="shared" si="0"/>
        <v>0</v>
      </c>
    </row>
    <row r="7" spans="1:19" s="43" customFormat="1" hidden="1" outlineLevel="2" x14ac:dyDescent="0.2">
      <c r="B7" s="59" t="s">
        <v>271</v>
      </c>
      <c r="C7" s="70" t="s">
        <v>272</v>
      </c>
      <c r="D7" s="64">
        <f ca="1">OFFSET($C$51,C$4,0)*$D$40</f>
        <v>1200</v>
      </c>
      <c r="E7" s="64">
        <f t="shared" ref="E7:R7" ca="1" si="1">OFFSET($C$51,D$4,0)*$D$40</f>
        <v>1200</v>
      </c>
      <c r="F7" s="64">
        <f t="shared" ca="1" si="1"/>
        <v>1200</v>
      </c>
      <c r="G7" s="64">
        <f t="shared" ca="1" si="1"/>
        <v>1200</v>
      </c>
      <c r="H7" s="64">
        <f t="shared" ca="1" si="1"/>
        <v>1200</v>
      </c>
      <c r="I7" s="64">
        <f t="shared" ca="1" si="1"/>
        <v>1200</v>
      </c>
      <c r="J7" s="64">
        <f t="shared" ca="1" si="1"/>
        <v>1200</v>
      </c>
      <c r="K7" s="64">
        <f t="shared" ca="1" si="1"/>
        <v>1200</v>
      </c>
      <c r="L7" s="64">
        <f t="shared" ca="1" si="1"/>
        <v>1200</v>
      </c>
      <c r="M7" s="64">
        <f t="shared" ca="1" si="1"/>
        <v>1200</v>
      </c>
      <c r="N7" s="64">
        <f t="shared" ca="1" si="1"/>
        <v>1200</v>
      </c>
      <c r="O7" s="64">
        <f t="shared" ca="1" si="1"/>
        <v>1200</v>
      </c>
      <c r="P7" s="64">
        <f t="shared" ca="1" si="1"/>
        <v>1200</v>
      </c>
      <c r="Q7" s="64">
        <f t="shared" ca="1" si="1"/>
        <v>1200</v>
      </c>
      <c r="R7" s="64">
        <f t="shared" ca="1" si="1"/>
        <v>1200</v>
      </c>
    </row>
    <row r="8" spans="1:19" s="43" customFormat="1" hidden="1" outlineLevel="2" x14ac:dyDescent="0.2">
      <c r="B8" s="59" t="s">
        <v>273</v>
      </c>
      <c r="C8" s="70" t="s">
        <v>47</v>
      </c>
      <c r="D8" s="64">
        <f ca="1">OFFSET($C$51,C$4,0)*OFFSET($D$51,C$4,0)*$D$40</f>
        <v>360.00000000000006</v>
      </c>
      <c r="E8" s="64">
        <f t="shared" ref="E8:Q8" ca="1" si="2">OFFSET($C$51,D$4,0)*OFFSET($D$51,D$4,0)*$D$40</f>
        <v>360.00000000000006</v>
      </c>
      <c r="F8" s="64">
        <f t="shared" ca="1" si="2"/>
        <v>360.00000000000006</v>
      </c>
      <c r="G8" s="64">
        <f t="shared" ca="1" si="2"/>
        <v>360.00000000000006</v>
      </c>
      <c r="H8" s="64">
        <f t="shared" ca="1" si="2"/>
        <v>360.00000000000006</v>
      </c>
      <c r="I8" s="64">
        <f t="shared" ca="1" si="2"/>
        <v>360.00000000000006</v>
      </c>
      <c r="J8" s="64">
        <f ca="1">OFFSET($C$51,I$4,0)*OFFSET($D$51,I$4,0)*$D$40</f>
        <v>360.00000000000006</v>
      </c>
      <c r="K8" s="64">
        <f t="shared" ca="1" si="2"/>
        <v>360.00000000000006</v>
      </c>
      <c r="L8" s="64">
        <f t="shared" ca="1" si="2"/>
        <v>360.00000000000006</v>
      </c>
      <c r="M8" s="64">
        <f t="shared" ca="1" si="2"/>
        <v>360.00000000000006</v>
      </c>
      <c r="N8" s="64">
        <f ca="1">OFFSET($C$51,M$4,0)*OFFSET($D$51,M$4,0)*$D$40</f>
        <v>360.00000000000006</v>
      </c>
      <c r="O8" s="64">
        <f t="shared" ca="1" si="2"/>
        <v>360.00000000000006</v>
      </c>
      <c r="P8" s="64">
        <f t="shared" ca="1" si="2"/>
        <v>360.00000000000006</v>
      </c>
      <c r="Q8" s="64">
        <f t="shared" ca="1" si="2"/>
        <v>360.00000000000006</v>
      </c>
      <c r="R8" s="64">
        <f ca="1">OFFSET($C$51,Q$4,0)*OFFSET($D$51,Q$4,0)*$D$40</f>
        <v>360.00000000000006</v>
      </c>
    </row>
    <row r="9" spans="1:19" s="43" customFormat="1" hidden="1" outlineLevel="2" x14ac:dyDescent="0.2">
      <c r="B9" s="59" t="s">
        <v>274</v>
      </c>
      <c r="C9" s="70" t="s">
        <v>275</v>
      </c>
      <c r="D9" s="64">
        <f>$D$70</f>
        <v>525</v>
      </c>
      <c r="E9" s="64">
        <f t="shared" ref="E9:R9" si="3">$D$70</f>
        <v>525</v>
      </c>
      <c r="F9" s="64">
        <f t="shared" si="3"/>
        <v>525</v>
      </c>
      <c r="G9" s="64">
        <f t="shared" si="3"/>
        <v>525</v>
      </c>
      <c r="H9" s="64">
        <f t="shared" si="3"/>
        <v>525</v>
      </c>
      <c r="I9" s="64">
        <f t="shared" si="3"/>
        <v>525</v>
      </c>
      <c r="J9" s="64">
        <f t="shared" si="3"/>
        <v>525</v>
      </c>
      <c r="K9" s="64">
        <f t="shared" si="3"/>
        <v>525</v>
      </c>
      <c r="L9" s="64">
        <f t="shared" si="3"/>
        <v>525</v>
      </c>
      <c r="M9" s="64">
        <f t="shared" si="3"/>
        <v>525</v>
      </c>
      <c r="N9" s="64">
        <f t="shared" si="3"/>
        <v>525</v>
      </c>
      <c r="O9" s="64">
        <f t="shared" si="3"/>
        <v>525</v>
      </c>
      <c r="P9" s="64">
        <f t="shared" si="3"/>
        <v>525</v>
      </c>
      <c r="Q9" s="64">
        <f t="shared" si="3"/>
        <v>525</v>
      </c>
      <c r="R9" s="64">
        <f t="shared" si="3"/>
        <v>525</v>
      </c>
    </row>
    <row r="10" spans="1:19" s="43" customFormat="1" hidden="1" outlineLevel="2" x14ac:dyDescent="0.2">
      <c r="B10" s="59" t="s">
        <v>276</v>
      </c>
      <c r="C10" s="70" t="s">
        <v>216</v>
      </c>
      <c r="D10" s="64">
        <f>$D$75</f>
        <v>190</v>
      </c>
      <c r="E10" s="64">
        <f t="shared" ref="E10:R10" si="4">$D$75</f>
        <v>190</v>
      </c>
      <c r="F10" s="64">
        <f t="shared" si="4"/>
        <v>190</v>
      </c>
      <c r="G10" s="64">
        <f t="shared" si="4"/>
        <v>190</v>
      </c>
      <c r="H10" s="64">
        <f t="shared" si="4"/>
        <v>190</v>
      </c>
      <c r="I10" s="64">
        <f t="shared" si="4"/>
        <v>190</v>
      </c>
      <c r="J10" s="64">
        <f t="shared" si="4"/>
        <v>190</v>
      </c>
      <c r="K10" s="64">
        <f t="shared" si="4"/>
        <v>190</v>
      </c>
      <c r="L10" s="64">
        <f t="shared" si="4"/>
        <v>190</v>
      </c>
      <c r="M10" s="64">
        <f t="shared" si="4"/>
        <v>190</v>
      </c>
      <c r="N10" s="64">
        <f t="shared" si="4"/>
        <v>190</v>
      </c>
      <c r="O10" s="64">
        <f t="shared" si="4"/>
        <v>190</v>
      </c>
      <c r="P10" s="64">
        <f t="shared" si="4"/>
        <v>190</v>
      </c>
      <c r="Q10" s="64">
        <f t="shared" si="4"/>
        <v>190</v>
      </c>
      <c r="R10" s="64">
        <f t="shared" si="4"/>
        <v>190</v>
      </c>
    </row>
    <row r="11" spans="1:19" s="43" customFormat="1" hidden="1" outlineLevel="2" x14ac:dyDescent="0.2">
      <c r="B11" s="59"/>
      <c r="C11" s="70"/>
      <c r="D11" s="64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9" s="43" customFormat="1" hidden="1" outlineLevel="2" x14ac:dyDescent="0.2">
      <c r="B12" s="59" t="s">
        <v>50</v>
      </c>
      <c r="C12" s="70" t="s">
        <v>19</v>
      </c>
      <c r="D12" s="64">
        <f ca="1">(D$7*D$9)+(D$8*D$10)</f>
        <v>698400</v>
      </c>
      <c r="E12" s="64">
        <f t="shared" ref="E12:N12" ca="1" si="5">(E$7*E$9)+(E$8*E$10)</f>
        <v>698400</v>
      </c>
      <c r="F12" s="64">
        <f ca="1">(F$7*F$9)+(F$8*F$10)</f>
        <v>698400</v>
      </c>
      <c r="G12" s="64">
        <f t="shared" ca="1" si="5"/>
        <v>698400</v>
      </c>
      <c r="H12" s="64">
        <f ca="1">(H$7*H$9)+(H$8*H$10)</f>
        <v>698400</v>
      </c>
      <c r="I12" s="64">
        <f ca="1">(I$7*I$9)+(I$8*I$10)</f>
        <v>698400</v>
      </c>
      <c r="J12" s="64">
        <f ca="1">(J$7*J$9)+(J$8*J$10)</f>
        <v>698400</v>
      </c>
      <c r="K12" s="64">
        <f t="shared" ca="1" si="5"/>
        <v>698400</v>
      </c>
      <c r="L12" s="64">
        <f ca="1">(L$7*L$9)+(L$8*L$10)</f>
        <v>698400</v>
      </c>
      <c r="M12" s="64">
        <f ca="1">(M$7*M$9)+(M$8*M$10)</f>
        <v>698400</v>
      </c>
      <c r="N12" s="64">
        <f t="shared" ca="1" si="5"/>
        <v>698400</v>
      </c>
      <c r="O12" s="64">
        <f ca="1">(O$7*O$9)+(O$8*O$10)</f>
        <v>698400</v>
      </c>
      <c r="P12" s="64">
        <f ca="1">(P$7*P$9)+(P$8*P$10)</f>
        <v>698400</v>
      </c>
      <c r="Q12" s="64">
        <f ca="1">(Q$7*Q$9)+(Q$8*Q$10)</f>
        <v>698400</v>
      </c>
      <c r="R12" s="64">
        <f ca="1">(R$7*R$9)+(R$8*R$10)</f>
        <v>698400</v>
      </c>
    </row>
    <row r="13" spans="1:19" s="43" customFormat="1" hidden="1" outlineLevel="2" x14ac:dyDescent="0.2">
      <c r="B13" s="59"/>
      <c r="C13" s="70"/>
      <c r="D13" s="64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9" s="43" customFormat="1" hidden="1" outlineLevel="2" x14ac:dyDescent="0.2">
      <c r="B14" s="59" t="s">
        <v>277</v>
      </c>
      <c r="C14" s="70" t="s">
        <v>19</v>
      </c>
      <c r="D14" s="64">
        <f ca="1">((D$7*$D$71)*$D$72)*$D$73</f>
        <v>28560.000000000004</v>
      </c>
      <c r="E14" s="64">
        <f t="shared" ref="E14:Q14" ca="1" si="6">((E$7*$D$71)*$D$72)*$D$73</f>
        <v>28560.000000000004</v>
      </c>
      <c r="F14" s="64">
        <f t="shared" ca="1" si="6"/>
        <v>28560.000000000004</v>
      </c>
      <c r="G14" s="64">
        <f t="shared" ca="1" si="6"/>
        <v>28560.000000000004</v>
      </c>
      <c r="H14" s="64">
        <f ca="1">((H$7*$D$71)*$D$72)*$D$73</f>
        <v>28560.000000000004</v>
      </c>
      <c r="I14" s="64">
        <f t="shared" ca="1" si="6"/>
        <v>28560.000000000004</v>
      </c>
      <c r="J14" s="64">
        <f t="shared" ca="1" si="6"/>
        <v>28560.000000000004</v>
      </c>
      <c r="K14" s="64">
        <f t="shared" ca="1" si="6"/>
        <v>28560.000000000004</v>
      </c>
      <c r="L14" s="64">
        <f t="shared" ca="1" si="6"/>
        <v>28560.000000000004</v>
      </c>
      <c r="M14" s="64">
        <f t="shared" ca="1" si="6"/>
        <v>28560.000000000004</v>
      </c>
      <c r="N14" s="64">
        <f ca="1">((N$7*$D$71)*$D$72)*$D$73</f>
        <v>28560.000000000004</v>
      </c>
      <c r="O14" s="64">
        <f t="shared" ca="1" si="6"/>
        <v>28560.000000000004</v>
      </c>
      <c r="P14" s="64">
        <f t="shared" ca="1" si="6"/>
        <v>28560.000000000004</v>
      </c>
      <c r="Q14" s="64">
        <f t="shared" ca="1" si="6"/>
        <v>28560.000000000004</v>
      </c>
      <c r="R14" s="64">
        <f ca="1">((R$7*$D$71)*$D$72)*$D$73</f>
        <v>28560.000000000004</v>
      </c>
    </row>
    <row r="15" spans="1:19" s="43" customFormat="1" hidden="1" outlineLevel="2" x14ac:dyDescent="0.2">
      <c r="B15" s="59"/>
      <c r="C15" s="70"/>
      <c r="D15" s="64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19" s="43" customFormat="1" hidden="1" outlineLevel="2" x14ac:dyDescent="0.2">
      <c r="B16" s="59" t="s">
        <v>52</v>
      </c>
      <c r="C16" s="70" t="s">
        <v>53</v>
      </c>
      <c r="D16" s="64">
        <f>D$112</f>
        <v>1059</v>
      </c>
      <c r="E16" s="64">
        <f>E$112</f>
        <v>1059</v>
      </c>
      <c r="F16" s="64">
        <f>F$112</f>
        <v>1059</v>
      </c>
      <c r="G16" s="64">
        <f>G$112</f>
        <v>1059</v>
      </c>
      <c r="H16" s="64">
        <f>H$112</f>
        <v>1059</v>
      </c>
      <c r="I16" s="64">
        <f t="shared" ref="I16" si="7">I$112</f>
        <v>1059</v>
      </c>
      <c r="J16" s="64">
        <f>J$112</f>
        <v>1059</v>
      </c>
      <c r="K16" s="64">
        <f>K$112</f>
        <v>1059</v>
      </c>
      <c r="L16" s="64">
        <f>L$112</f>
        <v>1059</v>
      </c>
      <c r="M16" s="64">
        <f t="shared" ref="M16" si="8">M$112</f>
        <v>1059</v>
      </c>
      <c r="N16" s="64">
        <f>N$112</f>
        <v>1059</v>
      </c>
      <c r="O16" s="64">
        <f>O$112</f>
        <v>1059</v>
      </c>
      <c r="P16" s="64">
        <f>O$16</f>
        <v>1059</v>
      </c>
      <c r="Q16" s="64">
        <f>P$16</f>
        <v>1059</v>
      </c>
      <c r="R16" s="64">
        <f>Q$16</f>
        <v>1059</v>
      </c>
    </row>
    <row r="17" spans="2:18" s="43" customFormat="1" hidden="1" outlineLevel="2" x14ac:dyDescent="0.2">
      <c r="B17" s="86" t="s">
        <v>54</v>
      </c>
      <c r="C17" s="87" t="s">
        <v>53</v>
      </c>
      <c r="D17" s="64">
        <f t="shared" ref="D17:O17" ca="1" si="9">(D$27*D$122)/$D$40</f>
        <v>1104</v>
      </c>
      <c r="E17" s="64">
        <f t="shared" ca="1" si="9"/>
        <v>1104</v>
      </c>
      <c r="F17" s="64">
        <f t="shared" ca="1" si="9"/>
        <v>1104</v>
      </c>
      <c r="G17" s="64">
        <f t="shared" ca="1" si="9"/>
        <v>1104</v>
      </c>
      <c r="H17" s="64">
        <f t="shared" ca="1" si="9"/>
        <v>1104</v>
      </c>
      <c r="I17" s="64">
        <f t="shared" ca="1" si="9"/>
        <v>1104</v>
      </c>
      <c r="J17" s="64">
        <f t="shared" ca="1" si="9"/>
        <v>1104</v>
      </c>
      <c r="K17" s="64">
        <f t="shared" ca="1" si="9"/>
        <v>1104</v>
      </c>
      <c r="L17" s="64">
        <f t="shared" ca="1" si="9"/>
        <v>1104</v>
      </c>
      <c r="M17" s="64">
        <f t="shared" ca="1" si="9"/>
        <v>1104</v>
      </c>
      <c r="N17" s="64">
        <f t="shared" ca="1" si="9"/>
        <v>1104</v>
      </c>
      <c r="O17" s="64">
        <f t="shared" ca="1" si="9"/>
        <v>1104</v>
      </c>
      <c r="P17" s="64">
        <f ca="1">O$17</f>
        <v>1104</v>
      </c>
      <c r="Q17" s="64">
        <f t="shared" ref="Q17" ca="1" si="10">P$17</f>
        <v>1104</v>
      </c>
      <c r="R17" s="64">
        <f ca="1">Q$17</f>
        <v>1104</v>
      </c>
    </row>
    <row r="18" spans="2:18" s="43" customFormat="1" hidden="1" outlineLevel="2" x14ac:dyDescent="0.2">
      <c r="B18" s="50"/>
      <c r="C18" s="72"/>
      <c r="D18" s="48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4"/>
    </row>
    <row r="19" spans="2:18" s="43" customFormat="1" hidden="1" outlineLevel="2" x14ac:dyDescent="0.2">
      <c r="B19" s="51"/>
      <c r="C19" s="73"/>
      <c r="D19" s="47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5"/>
    </row>
    <row r="20" spans="2:18" s="43" customFormat="1" hidden="1" outlineLevel="2" x14ac:dyDescent="0.2">
      <c r="B20" s="61" t="s">
        <v>55</v>
      </c>
      <c r="C20" s="74" t="s">
        <v>19</v>
      </c>
      <c r="D20" s="66">
        <f>D$16*$D$40</f>
        <v>105900</v>
      </c>
      <c r="E20" s="66">
        <f t="shared" ref="E20:N20" si="11">E$16*$D$40</f>
        <v>105900</v>
      </c>
      <c r="F20" s="66">
        <f t="shared" si="11"/>
        <v>105900</v>
      </c>
      <c r="G20" s="66">
        <f>G$16*$D$40</f>
        <v>105900</v>
      </c>
      <c r="H20" s="66">
        <f>H$16*$D$40</f>
        <v>105900</v>
      </c>
      <c r="I20" s="66">
        <f>I$16*$D$40</f>
        <v>105900</v>
      </c>
      <c r="J20" s="66">
        <f t="shared" si="11"/>
        <v>105900</v>
      </c>
      <c r="K20" s="66">
        <f>K$16*$D$40</f>
        <v>105900</v>
      </c>
      <c r="L20" s="66">
        <f>L$16*$D$40</f>
        <v>105900</v>
      </c>
      <c r="M20" s="66">
        <f>M$16*$D$40</f>
        <v>105900</v>
      </c>
      <c r="N20" s="66">
        <f t="shared" si="11"/>
        <v>105900</v>
      </c>
      <c r="O20" s="66">
        <f>O$16*$D$40</f>
        <v>105900</v>
      </c>
      <c r="P20" s="66">
        <f>P$16*$D$40</f>
        <v>105900</v>
      </c>
      <c r="Q20" s="66">
        <f>Q$16*$D$40</f>
        <v>105900</v>
      </c>
      <c r="R20" s="66">
        <f>R$16*$D$40</f>
        <v>105900</v>
      </c>
    </row>
    <row r="21" spans="2:18" s="43" customFormat="1" hidden="1" outlineLevel="2" x14ac:dyDescent="0.2">
      <c r="B21" s="59" t="s">
        <v>56</v>
      </c>
      <c r="C21" s="70" t="s">
        <v>19</v>
      </c>
      <c r="D21" s="64">
        <f ca="1">D$17*$D$40</f>
        <v>110400</v>
      </c>
      <c r="E21" s="64">
        <f t="shared" ref="E21:N21" ca="1" si="12">E$17*$D$40</f>
        <v>110400</v>
      </c>
      <c r="F21" s="64">
        <f t="shared" ca="1" si="12"/>
        <v>110400</v>
      </c>
      <c r="G21" s="64">
        <f ca="1">G$17*$D$40</f>
        <v>110400</v>
      </c>
      <c r="H21" s="64">
        <f ca="1">H$17*$D$40</f>
        <v>110400</v>
      </c>
      <c r="I21" s="64">
        <f t="shared" ca="1" si="12"/>
        <v>110400</v>
      </c>
      <c r="J21" s="64">
        <f ca="1">J$17*$D$40</f>
        <v>110400</v>
      </c>
      <c r="K21" s="64">
        <f ca="1">K$17*$D$40</f>
        <v>110400</v>
      </c>
      <c r="L21" s="64">
        <f ca="1">L$17*$D$40</f>
        <v>110400</v>
      </c>
      <c r="M21" s="64">
        <f ca="1">M$17*$D$40</f>
        <v>110400</v>
      </c>
      <c r="N21" s="64">
        <f t="shared" ca="1" si="12"/>
        <v>110400</v>
      </c>
      <c r="O21" s="64">
        <f ca="1">O$17*$D$40</f>
        <v>110400</v>
      </c>
      <c r="P21" s="64">
        <f ca="1">P$17*$D$40</f>
        <v>110400</v>
      </c>
      <c r="Q21" s="64">
        <f ca="1">Q$17*$D$40</f>
        <v>110400</v>
      </c>
      <c r="R21" s="64">
        <f ca="1">R$17*$D$40</f>
        <v>110400</v>
      </c>
    </row>
    <row r="22" spans="2:18" s="43" customFormat="1" hidden="1" outlineLevel="2" x14ac:dyDescent="0.2">
      <c r="B22" s="59"/>
      <c r="C22" s="70"/>
      <c r="D22" s="6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2:18" s="43" customFormat="1" hidden="1" outlineLevel="2" x14ac:dyDescent="0.2">
      <c r="B23" s="59" t="s">
        <v>57</v>
      </c>
      <c r="C23" s="70" t="s">
        <v>19</v>
      </c>
      <c r="D23" s="64">
        <f t="shared" ref="D23:O23" si="13">$D$40*D$126</f>
        <v>60000</v>
      </c>
      <c r="E23" s="64">
        <f t="shared" si="13"/>
        <v>60000</v>
      </c>
      <c r="F23" s="64">
        <f t="shared" si="13"/>
        <v>60000</v>
      </c>
      <c r="G23" s="64">
        <f t="shared" si="13"/>
        <v>60000</v>
      </c>
      <c r="H23" s="64">
        <f t="shared" si="13"/>
        <v>60000</v>
      </c>
      <c r="I23" s="64">
        <f t="shared" si="13"/>
        <v>60000</v>
      </c>
      <c r="J23" s="64">
        <f t="shared" si="13"/>
        <v>60000</v>
      </c>
      <c r="K23" s="64">
        <f t="shared" si="13"/>
        <v>60000</v>
      </c>
      <c r="L23" s="64">
        <f t="shared" si="13"/>
        <v>60000</v>
      </c>
      <c r="M23" s="64">
        <f t="shared" si="13"/>
        <v>60000</v>
      </c>
      <c r="N23" s="64">
        <f t="shared" si="13"/>
        <v>60000</v>
      </c>
      <c r="O23" s="64">
        <f t="shared" si="13"/>
        <v>60000</v>
      </c>
      <c r="P23" s="64">
        <f>O$23</f>
        <v>60000</v>
      </c>
      <c r="Q23" s="64">
        <f>P$23</f>
        <v>60000</v>
      </c>
      <c r="R23" s="64">
        <f>Q$23</f>
        <v>60000</v>
      </c>
    </row>
    <row r="24" spans="2:18" s="43" customFormat="1" hidden="1" outlineLevel="2" x14ac:dyDescent="0.2">
      <c r="B24" s="59"/>
      <c r="C24" s="70"/>
      <c r="D24" s="6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2:18" s="43" customFormat="1" hidden="1" outlineLevel="2" x14ac:dyDescent="0.2">
      <c r="B25" s="59" t="s">
        <v>58</v>
      </c>
      <c r="C25" s="70" t="s">
        <v>19</v>
      </c>
      <c r="D25" s="64">
        <f ca="1">D$12-D$14</f>
        <v>669840</v>
      </c>
      <c r="E25" s="44">
        <f t="shared" ref="E25:N25" ca="1" si="14">E$12-E$14</f>
        <v>669840</v>
      </c>
      <c r="F25" s="44">
        <f ca="1">F$12-F$14</f>
        <v>669840</v>
      </c>
      <c r="G25" s="44">
        <f ca="1">G$12-G$14</f>
        <v>669840</v>
      </c>
      <c r="H25" s="44">
        <f ca="1">H$12-H$14</f>
        <v>669840</v>
      </c>
      <c r="I25" s="44">
        <f t="shared" ca="1" si="14"/>
        <v>669840</v>
      </c>
      <c r="J25" s="44">
        <f ca="1">J$12-J$14</f>
        <v>669840</v>
      </c>
      <c r="K25" s="44">
        <f ca="1">K$12-K$14</f>
        <v>669840</v>
      </c>
      <c r="L25" s="44">
        <f ca="1">L$12-L$14</f>
        <v>669840</v>
      </c>
      <c r="M25" s="44">
        <f ca="1">M$12-M$14</f>
        <v>669840</v>
      </c>
      <c r="N25" s="44">
        <f t="shared" ca="1" si="14"/>
        <v>669840</v>
      </c>
      <c r="O25" s="44">
        <f ca="1">O$12-O$14</f>
        <v>669840</v>
      </c>
      <c r="P25" s="44">
        <f ca="1">P$12-P$14</f>
        <v>669840</v>
      </c>
      <c r="Q25" s="44">
        <f ca="1">Q$12-Q$14</f>
        <v>669840</v>
      </c>
      <c r="R25" s="44">
        <f ca="1">R$12-R$14</f>
        <v>669840</v>
      </c>
    </row>
    <row r="26" spans="2:18" s="43" customFormat="1" hidden="1" outlineLevel="2" x14ac:dyDescent="0.2">
      <c r="B26" s="59"/>
      <c r="C26" s="70"/>
      <c r="D26" s="6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2:18" s="43" customFormat="1" hidden="1" outlineLevel="2" x14ac:dyDescent="0.2">
      <c r="B27" s="59" t="s">
        <v>59</v>
      </c>
      <c r="C27" s="70" t="s">
        <v>272</v>
      </c>
      <c r="D27" s="64">
        <f ca="1">$D$71*D$7</f>
        <v>1200</v>
      </c>
      <c r="E27" s="64">
        <f t="shared" ref="E27:Q27" ca="1" si="15">$D$71*E$7</f>
        <v>1200</v>
      </c>
      <c r="F27" s="64">
        <f t="shared" ca="1" si="15"/>
        <v>1200</v>
      </c>
      <c r="G27" s="64">
        <f t="shared" ca="1" si="15"/>
        <v>1200</v>
      </c>
      <c r="H27" s="64">
        <f t="shared" ca="1" si="15"/>
        <v>1200</v>
      </c>
      <c r="I27" s="64">
        <f t="shared" ca="1" si="15"/>
        <v>1200</v>
      </c>
      <c r="J27" s="64">
        <f t="shared" ca="1" si="15"/>
        <v>1200</v>
      </c>
      <c r="K27" s="64">
        <f t="shared" ca="1" si="15"/>
        <v>1200</v>
      </c>
      <c r="L27" s="64">
        <f t="shared" ca="1" si="15"/>
        <v>1200</v>
      </c>
      <c r="M27" s="64">
        <f t="shared" ca="1" si="15"/>
        <v>1200</v>
      </c>
      <c r="N27" s="64">
        <f t="shared" ca="1" si="15"/>
        <v>1200</v>
      </c>
      <c r="O27" s="64">
        <f t="shared" ca="1" si="15"/>
        <v>1200</v>
      </c>
      <c r="P27" s="64">
        <f ca="1">$D$71*P$7</f>
        <v>1200</v>
      </c>
      <c r="Q27" s="64">
        <f t="shared" ca="1" si="15"/>
        <v>1200</v>
      </c>
      <c r="R27" s="64">
        <f ca="1">$D$71*R$7</f>
        <v>1200</v>
      </c>
    </row>
    <row r="28" spans="2:18" s="43" customFormat="1" hidden="1" outlineLevel="2" x14ac:dyDescent="0.2">
      <c r="B28" s="60" t="s">
        <v>60</v>
      </c>
      <c r="C28" s="71" t="s">
        <v>61</v>
      </c>
      <c r="D28" s="65">
        <f>$D$40*INDEX($D$141:$D$155,MATCH(D$4,$B$141:$B$155,0))</f>
        <v>777.77777777777771</v>
      </c>
      <c r="E28" s="65">
        <f t="shared" ref="E28:Q28" si="16">$D$40*INDEX($D$141:$D$155,MATCH(E$4,$B$141:$B$155,0))</f>
        <v>777.77777777777771</v>
      </c>
      <c r="F28" s="65">
        <f>$D$40*INDEX($D$141:$D$155,MATCH(F$4,$B$141:$B$155,0))</f>
        <v>777.77777777777771</v>
      </c>
      <c r="G28" s="65">
        <f t="shared" si="16"/>
        <v>777.77777777777771</v>
      </c>
      <c r="H28" s="65">
        <f t="shared" si="16"/>
        <v>777.77777777777771</v>
      </c>
      <c r="I28" s="65">
        <f>$D$40*INDEX($D$141:$D$155,MATCH(I$4,$B$141:$B$155,0))</f>
        <v>777.77777777777771</v>
      </c>
      <c r="J28" s="65">
        <f t="shared" si="16"/>
        <v>777.77777777777771</v>
      </c>
      <c r="K28" s="65">
        <f t="shared" si="16"/>
        <v>777.77777777777771</v>
      </c>
      <c r="L28" s="65">
        <f>$D$40*INDEX($D$141:$D$155,MATCH(L$4,$B$141:$B$155,0))</f>
        <v>777.77777777777771</v>
      </c>
      <c r="M28" s="65">
        <f t="shared" si="16"/>
        <v>777.77777777777771</v>
      </c>
      <c r="N28" s="65">
        <f t="shared" si="16"/>
        <v>777.77777777777771</v>
      </c>
      <c r="O28" s="65">
        <f>$D$40*INDEX($D$141:$D$155,MATCH(O$4,$B$141:$B$155,0))</f>
        <v>777.77777777777771</v>
      </c>
      <c r="P28" s="65">
        <f t="shared" si="16"/>
        <v>777.77777777777771</v>
      </c>
      <c r="Q28" s="65">
        <f t="shared" si="16"/>
        <v>777.77777777777771</v>
      </c>
      <c r="R28" s="65">
        <f>$D$40*INDEX($D$141:$D$155,MATCH(R$4,$B$141:$B$155,0))</f>
        <v>777.77777777777771</v>
      </c>
    </row>
    <row r="29" spans="2:18" hidden="1" outlineLevel="2" x14ac:dyDescent="0.2">
      <c r="C29" s="75"/>
    </row>
    <row r="30" spans="2:18" ht="12.75" hidden="1" outlineLevel="2" thickBot="1" x14ac:dyDescent="0.25">
      <c r="C30" s="76"/>
    </row>
    <row r="31" spans="2:18" hidden="1" outlineLevel="2" x14ac:dyDescent="0.2"/>
    <row r="32" spans="2:18" hidden="1" outlineLevel="2" x14ac:dyDescent="0.2"/>
    <row r="33" spans="1:19" s="30" customFormat="1" ht="18.75" hidden="1" outlineLevel="1" collapsed="1" x14ac:dyDescent="0.25">
      <c r="A33" s="28" t="s">
        <v>278</v>
      </c>
      <c r="B33" s="28"/>
      <c r="C33" s="29"/>
      <c r="D33" s="29"/>
      <c r="E33" s="28"/>
      <c r="F33" s="28"/>
      <c r="G33" s="28"/>
      <c r="H33" s="28"/>
      <c r="I33" s="28"/>
      <c r="J33" s="28"/>
      <c r="K33" s="28"/>
      <c r="L33" s="28"/>
      <c r="R33" s="31"/>
      <c r="S33" s="31"/>
    </row>
    <row r="34" spans="1:19" hidden="1" outlineLevel="1" x14ac:dyDescent="0.2"/>
    <row r="35" spans="1:19" hidden="1" outlineLevel="1" x14ac:dyDescent="0.2"/>
    <row r="36" spans="1:19" ht="15" hidden="1" outlineLevel="1" x14ac:dyDescent="0.25">
      <c r="B36" s="23" t="s">
        <v>63</v>
      </c>
      <c r="C36" s="24" t="s">
        <v>64</v>
      </c>
      <c r="D36" s="244">
        <v>7</v>
      </c>
    </row>
    <row r="37" spans="1:19" hidden="1" outlineLevel="1" x14ac:dyDescent="0.2"/>
    <row r="38" spans="1:19" hidden="1" outlineLevel="1" x14ac:dyDescent="0.2"/>
    <row r="39" spans="1:19" ht="15" hidden="1" outlineLevel="1" x14ac:dyDescent="0.25">
      <c r="B39" s="23" t="s">
        <v>65</v>
      </c>
      <c r="C39" s="24" t="s">
        <v>7</v>
      </c>
      <c r="D39" s="24" t="s">
        <v>66</v>
      </c>
      <c r="E39" s="24" t="s">
        <v>67</v>
      </c>
      <c r="F39" s="492" t="s">
        <v>68</v>
      </c>
      <c r="G39" s="493"/>
      <c r="H39" s="493"/>
      <c r="I39" s="493"/>
      <c r="J39" s="494"/>
    </row>
    <row r="40" spans="1:19" hidden="1" outlineLevel="1" x14ac:dyDescent="0.2">
      <c r="B40" s="19" t="s">
        <v>10</v>
      </c>
      <c r="C40" s="10" t="s">
        <v>69</v>
      </c>
      <c r="D40" s="15">
        <v>100</v>
      </c>
      <c r="E40" s="165"/>
      <c r="F40" s="504"/>
      <c r="G40" s="505"/>
      <c r="H40" s="505"/>
      <c r="I40" s="505"/>
      <c r="J40" s="506"/>
    </row>
    <row r="41" spans="1:19" hidden="1" outlineLevel="1" x14ac:dyDescent="0.2">
      <c r="B41" s="21" t="s">
        <v>70</v>
      </c>
      <c r="C41" s="11" t="s">
        <v>257</v>
      </c>
      <c r="D41" s="120">
        <v>0</v>
      </c>
      <c r="E41" s="166"/>
      <c r="F41" s="501"/>
      <c r="G41" s="502"/>
      <c r="H41" s="502"/>
      <c r="I41" s="502"/>
      <c r="J41" s="503"/>
    </row>
    <row r="42" spans="1:19" hidden="1" outlineLevel="1" x14ac:dyDescent="0.2"/>
    <row r="43" spans="1:19" hidden="1" outlineLevel="1" x14ac:dyDescent="0.2"/>
    <row r="44" spans="1:19" ht="15" hidden="1" outlineLevel="1" x14ac:dyDescent="0.25">
      <c r="B44" s="23" t="s">
        <v>73</v>
      </c>
      <c r="C44" s="24" t="s">
        <v>7</v>
      </c>
      <c r="D44" s="24" t="s">
        <v>66</v>
      </c>
      <c r="E44" s="24" t="s">
        <v>67</v>
      </c>
      <c r="F44" s="492" t="s">
        <v>68</v>
      </c>
      <c r="G44" s="493"/>
      <c r="H44" s="493"/>
      <c r="I44" s="493"/>
      <c r="J44" s="494"/>
    </row>
    <row r="45" spans="1:19" hidden="1" outlineLevel="1" x14ac:dyDescent="0.2">
      <c r="B45" s="19" t="s">
        <v>279</v>
      </c>
      <c r="C45" s="10"/>
      <c r="D45" s="15"/>
      <c r="E45" s="165"/>
      <c r="F45" s="504"/>
      <c r="G45" s="505"/>
      <c r="H45" s="505"/>
      <c r="I45" s="505"/>
      <c r="J45" s="506"/>
    </row>
    <row r="46" spans="1:19" hidden="1" outlineLevel="1" x14ac:dyDescent="0.2">
      <c r="B46" s="124" t="s">
        <v>74</v>
      </c>
      <c r="C46" s="125" t="s">
        <v>75</v>
      </c>
      <c r="D46" s="125">
        <v>1</v>
      </c>
      <c r="E46" s="167" t="s">
        <v>71</v>
      </c>
      <c r="F46" s="498" t="s">
        <v>72</v>
      </c>
      <c r="G46" s="499"/>
      <c r="H46" s="499"/>
      <c r="I46" s="499"/>
      <c r="J46" s="500"/>
    </row>
    <row r="47" spans="1:19" hidden="1" outlineLevel="1" x14ac:dyDescent="0.2">
      <c r="B47" s="124" t="s">
        <v>77</v>
      </c>
      <c r="C47" s="125" t="s">
        <v>75</v>
      </c>
      <c r="D47" s="125">
        <v>1</v>
      </c>
      <c r="E47" s="167" t="s">
        <v>71</v>
      </c>
      <c r="F47" s="486" t="s">
        <v>78</v>
      </c>
      <c r="G47" s="487"/>
      <c r="H47" s="487"/>
      <c r="I47" s="487"/>
      <c r="J47" s="488"/>
    </row>
    <row r="48" spans="1:19" hidden="1" outlineLevel="1" x14ac:dyDescent="0.2">
      <c r="B48" s="127" t="s">
        <v>79</v>
      </c>
      <c r="C48" s="128" t="s">
        <v>280</v>
      </c>
      <c r="D48" s="134">
        <v>12</v>
      </c>
      <c r="E48" s="166" t="s">
        <v>71</v>
      </c>
      <c r="F48" s="489" t="s">
        <v>78</v>
      </c>
      <c r="G48" s="490"/>
      <c r="H48" s="490"/>
      <c r="I48" s="490"/>
      <c r="J48" s="491"/>
    </row>
    <row r="49" spans="1:8" hidden="1" outlineLevel="1" x14ac:dyDescent="0.2"/>
    <row r="50" spans="1:8" ht="30" hidden="1" outlineLevel="1" x14ac:dyDescent="0.25">
      <c r="A50" s="115"/>
      <c r="B50" s="106" t="s">
        <v>84</v>
      </c>
      <c r="C50" s="122" t="s">
        <v>281</v>
      </c>
      <c r="D50" s="122" t="s">
        <v>282</v>
      </c>
      <c r="E50" s="135" t="s">
        <v>283</v>
      </c>
      <c r="G50" s="119" t="s">
        <v>80</v>
      </c>
    </row>
    <row r="51" spans="1:8" hidden="1" outlineLevel="1" x14ac:dyDescent="0.2">
      <c r="B51" s="19">
        <v>1</v>
      </c>
      <c r="C51" s="25">
        <f>IF($B51&gt;=$D$46,IF($B51&gt;=$D$47,$D$48,($D$48/($D$47-$D$46+1))+$C50),0)</f>
        <v>12</v>
      </c>
      <c r="D51" s="104">
        <f>1/$E51</f>
        <v>0.30000000000000004</v>
      </c>
      <c r="E51" s="94">
        <f>$C51/$G$51</f>
        <v>3.333333333333333</v>
      </c>
      <c r="G51" s="123">
        <v>3.6</v>
      </c>
      <c r="H51" s="115" t="s">
        <v>284</v>
      </c>
    </row>
    <row r="52" spans="1:8" hidden="1" outlineLevel="1" x14ac:dyDescent="0.2">
      <c r="B52" s="20">
        <v>2</v>
      </c>
      <c r="C52" s="26">
        <f t="shared" ref="C52:C64" si="17">IF($B52&gt;=$D$46,IF($B52&gt;=$D$47,$D$48,($D$48/($D$47-$D$46+1))+$C51),0)</f>
        <v>12</v>
      </c>
      <c r="D52" s="141">
        <f>1/$E52</f>
        <v>0.30000000000000004</v>
      </c>
      <c r="E52" s="95">
        <f t="shared" ref="E52:E64" si="18">$C52/$G$51</f>
        <v>3.333333333333333</v>
      </c>
    </row>
    <row r="53" spans="1:8" hidden="1" outlineLevel="1" x14ac:dyDescent="0.2">
      <c r="B53" s="20">
        <v>3</v>
      </c>
      <c r="C53" s="26">
        <f>IF($B53&gt;=$D$46,IF($B53&gt;=$D$47,$D$48,($D$48/($D$47-$D$46+1))+$C52),0)</f>
        <v>12</v>
      </c>
      <c r="D53" s="141">
        <f t="shared" ref="D53:D63" si="19">1/$E53</f>
        <v>0.30000000000000004</v>
      </c>
      <c r="E53" s="95">
        <f>$C53/$G$51</f>
        <v>3.333333333333333</v>
      </c>
    </row>
    <row r="54" spans="1:8" hidden="1" outlineLevel="1" x14ac:dyDescent="0.2">
      <c r="B54" s="20">
        <v>4</v>
      </c>
      <c r="C54" s="26">
        <f t="shared" si="17"/>
        <v>12</v>
      </c>
      <c r="D54" s="141">
        <f>1/$E54</f>
        <v>0.30000000000000004</v>
      </c>
      <c r="E54" s="95">
        <f t="shared" si="18"/>
        <v>3.333333333333333</v>
      </c>
    </row>
    <row r="55" spans="1:8" hidden="1" outlineLevel="1" x14ac:dyDescent="0.2">
      <c r="B55" s="20">
        <v>5</v>
      </c>
      <c r="C55" s="26">
        <f>IF($B55&gt;=$D$46,IF($B55&gt;=$D$47,$D$48,($D$48/($D$47-$D$46+1))+$C54),0)</f>
        <v>12</v>
      </c>
      <c r="D55" s="141">
        <f t="shared" si="19"/>
        <v>0.30000000000000004</v>
      </c>
      <c r="E55" s="95">
        <f>$C55/$G$51</f>
        <v>3.333333333333333</v>
      </c>
    </row>
    <row r="56" spans="1:8" hidden="1" outlineLevel="1" x14ac:dyDescent="0.2">
      <c r="B56" s="20">
        <v>6</v>
      </c>
      <c r="C56" s="26">
        <f>IF($B56&gt;=$D$46,IF($B56&gt;=$D$47,$D$48,($D$48/($D$47-$D$46+1))+$C55),0)</f>
        <v>12</v>
      </c>
      <c r="D56" s="141">
        <f t="shared" si="19"/>
        <v>0.30000000000000004</v>
      </c>
      <c r="E56" s="95">
        <f t="shared" si="18"/>
        <v>3.333333333333333</v>
      </c>
    </row>
    <row r="57" spans="1:8" hidden="1" outlineLevel="1" x14ac:dyDescent="0.2">
      <c r="B57" s="20">
        <v>7</v>
      </c>
      <c r="C57" s="26">
        <f>IF($B57&gt;=$D$46,IF($B57&gt;=$D$47,$D$48,($D$48/($D$47-$D$46+1))+$C56),0)</f>
        <v>12</v>
      </c>
      <c r="D57" s="141">
        <f>1/$E57</f>
        <v>0.30000000000000004</v>
      </c>
      <c r="E57" s="95">
        <f t="shared" si="18"/>
        <v>3.333333333333333</v>
      </c>
    </row>
    <row r="58" spans="1:8" hidden="1" outlineLevel="1" x14ac:dyDescent="0.2">
      <c r="B58" s="20">
        <v>8</v>
      </c>
      <c r="C58" s="26">
        <f>IF($B58&gt;=$D$46,IF($B58&gt;=$D$47,$D$48,($D$48/($D$47-$D$46+1))+$C57),0)</f>
        <v>12</v>
      </c>
      <c r="D58" s="141">
        <f>1/$E58</f>
        <v>0.30000000000000004</v>
      </c>
      <c r="E58" s="95">
        <f>$C58/$G$51</f>
        <v>3.333333333333333</v>
      </c>
    </row>
    <row r="59" spans="1:8" hidden="1" outlineLevel="1" x14ac:dyDescent="0.2">
      <c r="B59" s="20">
        <v>9</v>
      </c>
      <c r="C59" s="26">
        <f>IF($B59&gt;=$D$46,IF($B59&gt;=$D$47,$D$48,($D$48/($D$47-$D$46+1))+$C58),0)</f>
        <v>12</v>
      </c>
      <c r="D59" s="141">
        <f t="shared" si="19"/>
        <v>0.30000000000000004</v>
      </c>
      <c r="E59" s="95">
        <f t="shared" si="18"/>
        <v>3.333333333333333</v>
      </c>
    </row>
    <row r="60" spans="1:8" hidden="1" outlineLevel="1" x14ac:dyDescent="0.2">
      <c r="B60" s="20">
        <v>10</v>
      </c>
      <c r="C60" s="26">
        <f t="shared" si="17"/>
        <v>12</v>
      </c>
      <c r="D60" s="141">
        <f>1/$E60</f>
        <v>0.30000000000000004</v>
      </c>
      <c r="E60" s="95">
        <f t="shared" si="18"/>
        <v>3.333333333333333</v>
      </c>
    </row>
    <row r="61" spans="1:8" hidden="1" outlineLevel="1" x14ac:dyDescent="0.2">
      <c r="B61" s="20">
        <v>11</v>
      </c>
      <c r="C61" s="26">
        <f>IF($B61&gt;=$D$46,IF($B61&gt;=$D$47,$D$48,($D$48/($D$47-$D$46+1))+$C60),0)</f>
        <v>12</v>
      </c>
      <c r="D61" s="141">
        <f>1/$E61</f>
        <v>0.30000000000000004</v>
      </c>
      <c r="E61" s="95">
        <f t="shared" si="18"/>
        <v>3.333333333333333</v>
      </c>
    </row>
    <row r="62" spans="1:8" hidden="1" outlineLevel="1" x14ac:dyDescent="0.2">
      <c r="B62" s="20">
        <v>12</v>
      </c>
      <c r="C62" s="26">
        <f>IF($B62&gt;=$D$46,IF($B62&gt;=$D$47,$D$48,($D$48/($D$47-$D$46+1))+$C61),0)</f>
        <v>12</v>
      </c>
      <c r="D62" s="141">
        <f t="shared" si="19"/>
        <v>0.30000000000000004</v>
      </c>
      <c r="E62" s="95">
        <f t="shared" si="18"/>
        <v>3.333333333333333</v>
      </c>
    </row>
    <row r="63" spans="1:8" hidden="1" outlineLevel="1" x14ac:dyDescent="0.2">
      <c r="B63" s="20">
        <v>13</v>
      </c>
      <c r="C63" s="26">
        <f>IF($B63&gt;=$D$46,IF($B63&gt;=$D$47,$D$48,($D$48/($D$47-$D$46+1))+$C62),0)</f>
        <v>12</v>
      </c>
      <c r="D63" s="141">
        <f t="shared" si="19"/>
        <v>0.30000000000000004</v>
      </c>
      <c r="E63" s="95">
        <f>$C63/$G$51</f>
        <v>3.333333333333333</v>
      </c>
    </row>
    <row r="64" spans="1:8" hidden="1" outlineLevel="1" x14ac:dyDescent="0.2">
      <c r="B64" s="20">
        <v>14</v>
      </c>
      <c r="C64" s="26">
        <f t="shared" si="17"/>
        <v>12</v>
      </c>
      <c r="D64" s="141">
        <f>1/$E64</f>
        <v>0.30000000000000004</v>
      </c>
      <c r="E64" s="95">
        <f t="shared" si="18"/>
        <v>3.333333333333333</v>
      </c>
    </row>
    <row r="65" spans="2:10" hidden="1" outlineLevel="1" x14ac:dyDescent="0.2">
      <c r="B65" s="21" t="s">
        <v>27</v>
      </c>
      <c r="C65" s="27">
        <f>IF($B65&gt;=$D$46,IF($B65&gt;=$D$47,$D$48,($D$48/($D$47-$D$46+1))+$C64),0)</f>
        <v>12</v>
      </c>
      <c r="D65" s="78">
        <f>1/$E65</f>
        <v>0.30000000000000004</v>
      </c>
      <c r="E65" s="96">
        <f>$C65/$G$51</f>
        <v>3.333333333333333</v>
      </c>
    </row>
    <row r="66" spans="2:10" hidden="1" outlineLevel="1" x14ac:dyDescent="0.2"/>
    <row r="67" spans="2:10" hidden="1" outlineLevel="1" x14ac:dyDescent="0.2"/>
    <row r="68" spans="2:10" ht="15" hidden="1" outlineLevel="1" x14ac:dyDescent="0.25">
      <c r="B68" s="23" t="s">
        <v>86</v>
      </c>
      <c r="C68" s="24" t="s">
        <v>7</v>
      </c>
      <c r="D68" s="24" t="s">
        <v>66</v>
      </c>
      <c r="E68" s="24" t="s">
        <v>67</v>
      </c>
      <c r="F68" s="492" t="s">
        <v>68</v>
      </c>
      <c r="G68" s="493"/>
      <c r="H68" s="493"/>
      <c r="I68" s="493"/>
      <c r="J68" s="494"/>
    </row>
    <row r="69" spans="2:10" hidden="1" outlineLevel="1" x14ac:dyDescent="0.2">
      <c r="B69" s="121" t="s">
        <v>279</v>
      </c>
      <c r="C69" s="12"/>
      <c r="D69" s="17"/>
      <c r="E69" s="165"/>
      <c r="F69" s="504"/>
      <c r="G69" s="505"/>
      <c r="H69" s="505"/>
      <c r="I69" s="505"/>
      <c r="J69" s="506"/>
    </row>
    <row r="70" spans="2:10" hidden="1" outlineLevel="1" x14ac:dyDescent="0.2">
      <c r="B70" s="124" t="s">
        <v>14</v>
      </c>
      <c r="C70" s="125" t="s">
        <v>275</v>
      </c>
      <c r="D70" s="125">
        <v>525</v>
      </c>
      <c r="E70" s="167" t="s">
        <v>71</v>
      </c>
      <c r="F70" s="498" t="s">
        <v>72</v>
      </c>
      <c r="G70" s="499"/>
      <c r="H70" s="499"/>
      <c r="I70" s="499"/>
      <c r="J70" s="500"/>
    </row>
    <row r="71" spans="2:10" hidden="1" outlineLevel="1" x14ac:dyDescent="0.2">
      <c r="B71" s="124" t="s">
        <v>88</v>
      </c>
      <c r="C71" s="125" t="s">
        <v>285</v>
      </c>
      <c r="D71" s="125">
        <v>1</v>
      </c>
      <c r="E71" s="167"/>
      <c r="F71" s="486"/>
      <c r="G71" s="487"/>
      <c r="H71" s="487"/>
      <c r="I71" s="487"/>
      <c r="J71" s="488"/>
    </row>
    <row r="72" spans="2:10" hidden="1" outlineLevel="1" x14ac:dyDescent="0.2">
      <c r="B72" s="124" t="s">
        <v>286</v>
      </c>
      <c r="C72" s="125" t="s">
        <v>91</v>
      </c>
      <c r="D72" s="125">
        <v>280</v>
      </c>
      <c r="E72" s="167" t="s">
        <v>71</v>
      </c>
      <c r="F72" s="498" t="s">
        <v>287</v>
      </c>
      <c r="G72" s="499"/>
      <c r="H72" s="499"/>
      <c r="I72" s="499"/>
      <c r="J72" s="500"/>
    </row>
    <row r="73" spans="2:10" hidden="1" outlineLevel="1" x14ac:dyDescent="0.2">
      <c r="B73" s="124" t="s">
        <v>93</v>
      </c>
      <c r="C73" s="125" t="s">
        <v>288</v>
      </c>
      <c r="D73" s="130">
        <v>8.5000000000000006E-2</v>
      </c>
      <c r="E73" s="167" t="s">
        <v>71</v>
      </c>
      <c r="F73" s="498" t="s">
        <v>72</v>
      </c>
      <c r="G73" s="499"/>
      <c r="H73" s="499"/>
      <c r="I73" s="499"/>
      <c r="J73" s="500"/>
    </row>
    <row r="74" spans="2:10" hidden="1" outlineLevel="1" x14ac:dyDescent="0.2">
      <c r="B74" s="126" t="s">
        <v>289</v>
      </c>
      <c r="C74" s="125"/>
      <c r="D74" s="125"/>
      <c r="E74" s="167"/>
      <c r="F74" s="498"/>
      <c r="G74" s="499"/>
      <c r="H74" s="499"/>
      <c r="I74" s="499"/>
      <c r="J74" s="500"/>
    </row>
    <row r="75" spans="2:10" hidden="1" outlineLevel="1" x14ac:dyDescent="0.2">
      <c r="B75" s="124" t="s">
        <v>14</v>
      </c>
      <c r="C75" s="125" t="s">
        <v>216</v>
      </c>
      <c r="D75" s="125">
        <v>190</v>
      </c>
      <c r="E75" s="167" t="s">
        <v>71</v>
      </c>
      <c r="F75" s="486" t="s">
        <v>78</v>
      </c>
      <c r="G75" s="487"/>
      <c r="H75" s="487"/>
      <c r="I75" s="487"/>
      <c r="J75" s="488"/>
    </row>
    <row r="76" spans="2:10" hidden="1" outlineLevel="1" x14ac:dyDescent="0.2">
      <c r="B76" s="124" t="s">
        <v>88</v>
      </c>
      <c r="C76" s="125" t="s">
        <v>255</v>
      </c>
      <c r="D76" s="125">
        <v>1</v>
      </c>
      <c r="E76" s="167"/>
      <c r="F76" s="486"/>
      <c r="G76" s="487"/>
      <c r="H76" s="487"/>
      <c r="I76" s="487"/>
      <c r="J76" s="488"/>
    </row>
    <row r="77" spans="2:10" hidden="1" outlineLevel="1" x14ac:dyDescent="0.2">
      <c r="B77" s="124" t="s">
        <v>286</v>
      </c>
      <c r="C77" s="125" t="s">
        <v>91</v>
      </c>
      <c r="D77" s="125">
        <v>280</v>
      </c>
      <c r="E77" s="167" t="s">
        <v>71</v>
      </c>
      <c r="F77" s="498" t="s">
        <v>287</v>
      </c>
      <c r="G77" s="499"/>
      <c r="H77" s="499"/>
      <c r="I77" s="499"/>
      <c r="J77" s="500"/>
    </row>
    <row r="78" spans="2:10" hidden="1" outlineLevel="1" x14ac:dyDescent="0.2">
      <c r="B78" s="127" t="s">
        <v>93</v>
      </c>
      <c r="C78" s="128" t="s">
        <v>94</v>
      </c>
      <c r="D78" s="129">
        <v>0</v>
      </c>
      <c r="E78" s="166" t="s">
        <v>71</v>
      </c>
      <c r="F78" s="489" t="s">
        <v>72</v>
      </c>
      <c r="G78" s="490"/>
      <c r="H78" s="490"/>
      <c r="I78" s="490"/>
      <c r="J78" s="491"/>
    </row>
    <row r="79" spans="2:10" hidden="1" outlineLevel="1" x14ac:dyDescent="0.2"/>
    <row r="80" spans="2:10" hidden="1" outlineLevel="1" x14ac:dyDescent="0.2"/>
    <row r="81" spans="2:55" ht="15" hidden="1" outlineLevel="1" x14ac:dyDescent="0.25">
      <c r="B81" s="23" t="s">
        <v>95</v>
      </c>
      <c r="C81" s="24" t="s">
        <v>7</v>
      </c>
      <c r="D81" s="24" t="s">
        <v>66</v>
      </c>
      <c r="E81" s="24" t="s">
        <v>67</v>
      </c>
      <c r="F81" s="492" t="s">
        <v>68</v>
      </c>
      <c r="G81" s="493"/>
      <c r="H81" s="493"/>
      <c r="I81" s="493"/>
      <c r="J81" s="494"/>
    </row>
    <row r="82" spans="2:55" hidden="1" outlineLevel="1" x14ac:dyDescent="0.2">
      <c r="B82" s="19" t="s">
        <v>15</v>
      </c>
      <c r="C82" s="17" t="s">
        <v>257</v>
      </c>
      <c r="D82" s="15">
        <v>0</v>
      </c>
      <c r="E82" s="165" t="s">
        <v>71</v>
      </c>
      <c r="F82" s="495" t="s">
        <v>72</v>
      </c>
      <c r="G82" s="496"/>
      <c r="H82" s="496"/>
      <c r="I82" s="496"/>
      <c r="J82" s="497"/>
    </row>
    <row r="83" spans="2:55" hidden="1" outlineLevel="1" x14ac:dyDescent="0.2">
      <c r="B83" s="20" t="s">
        <v>96</v>
      </c>
      <c r="C83" s="17" t="s">
        <v>53</v>
      </c>
      <c r="D83" s="17">
        <v>0</v>
      </c>
      <c r="E83" s="167"/>
      <c r="F83" s="486"/>
      <c r="G83" s="487"/>
      <c r="H83" s="487"/>
      <c r="I83" s="487"/>
      <c r="J83" s="488"/>
    </row>
    <row r="84" spans="2:55" hidden="1" outlineLevel="1" x14ac:dyDescent="0.2">
      <c r="B84" s="20" t="s">
        <v>97</v>
      </c>
      <c r="C84" s="17" t="s">
        <v>53</v>
      </c>
      <c r="D84" s="17">
        <v>5250</v>
      </c>
      <c r="E84" s="167" t="s">
        <v>71</v>
      </c>
      <c r="F84" s="486" t="s">
        <v>78</v>
      </c>
      <c r="G84" s="487"/>
      <c r="H84" s="487"/>
      <c r="I84" s="487"/>
      <c r="J84" s="488"/>
    </row>
    <row r="85" spans="2:55" hidden="1" outlineLevel="1" x14ac:dyDescent="0.2">
      <c r="B85" s="20" t="s">
        <v>98</v>
      </c>
      <c r="C85" s="17" t="s">
        <v>23</v>
      </c>
      <c r="D85" s="26">
        <v>0</v>
      </c>
      <c r="E85" s="167" t="s">
        <v>71</v>
      </c>
      <c r="F85" s="486" t="s">
        <v>78</v>
      </c>
      <c r="G85" s="487"/>
      <c r="H85" s="487"/>
      <c r="I85" s="487"/>
      <c r="J85" s="488"/>
    </row>
    <row r="86" spans="2:55" hidden="1" outlineLevel="1" x14ac:dyDescent="0.2">
      <c r="B86" s="20" t="s">
        <v>99</v>
      </c>
      <c r="C86" s="17" t="s">
        <v>100</v>
      </c>
      <c r="D86" s="17">
        <v>1100</v>
      </c>
      <c r="E86" s="167" t="s">
        <v>71</v>
      </c>
      <c r="F86" s="486" t="s">
        <v>78</v>
      </c>
      <c r="G86" s="487"/>
      <c r="H86" s="487"/>
      <c r="I86" s="487"/>
      <c r="J86" s="488"/>
    </row>
    <row r="87" spans="2:55" hidden="1" outlineLevel="1" x14ac:dyDescent="0.2">
      <c r="B87" s="20" t="s">
        <v>101</v>
      </c>
      <c r="C87" s="17" t="s">
        <v>100</v>
      </c>
      <c r="D87" s="17">
        <v>0</v>
      </c>
      <c r="E87" s="167" t="s">
        <v>71</v>
      </c>
      <c r="F87" s="486"/>
      <c r="G87" s="487"/>
      <c r="H87" s="487"/>
      <c r="I87" s="487"/>
      <c r="J87" s="488"/>
    </row>
    <row r="88" spans="2:55" hidden="1" outlineLevel="1" x14ac:dyDescent="0.2">
      <c r="B88" s="20" t="s">
        <v>258</v>
      </c>
      <c r="C88" s="17" t="s">
        <v>19</v>
      </c>
      <c r="D88" s="17">
        <f>SUM(D$89:D$90)</f>
        <v>100000</v>
      </c>
      <c r="E88" s="167"/>
      <c r="F88" s="486"/>
      <c r="G88" s="487"/>
      <c r="H88" s="487"/>
      <c r="I88" s="487"/>
      <c r="J88" s="488"/>
    </row>
    <row r="89" spans="2:55" hidden="1" outlineLevel="1" x14ac:dyDescent="0.2">
      <c r="B89" s="88" t="s">
        <v>259</v>
      </c>
      <c r="C89" s="85" t="s">
        <v>19</v>
      </c>
      <c r="D89" s="85">
        <v>100000</v>
      </c>
      <c r="E89" s="167" t="s">
        <v>71</v>
      </c>
      <c r="F89" s="486" t="s">
        <v>290</v>
      </c>
      <c r="G89" s="487"/>
      <c r="H89" s="487"/>
      <c r="I89" s="487"/>
      <c r="J89" s="488"/>
    </row>
    <row r="90" spans="2:55" hidden="1" outlineLevel="1" x14ac:dyDescent="0.2">
      <c r="B90" s="90" t="s">
        <v>260</v>
      </c>
      <c r="C90" s="91" t="s">
        <v>19</v>
      </c>
      <c r="D90" s="91">
        <v>0</v>
      </c>
      <c r="E90" s="166"/>
      <c r="F90" s="489"/>
      <c r="G90" s="490"/>
      <c r="H90" s="490"/>
      <c r="I90" s="490"/>
      <c r="J90" s="491"/>
    </row>
    <row r="91" spans="2:55" hidden="1" outlineLevel="1" x14ac:dyDescent="0.2"/>
    <row r="92" spans="2:55" hidden="1" outlineLevel="1" x14ac:dyDescent="0.2"/>
    <row r="93" spans="2:55" s="1" customFormat="1" ht="24" hidden="1" outlineLevel="1" x14ac:dyDescent="0.25">
      <c r="B93" s="106" t="s">
        <v>107</v>
      </c>
      <c r="C93" s="107" t="s">
        <v>7</v>
      </c>
      <c r="D93" s="107" t="s">
        <v>66</v>
      </c>
      <c r="E93" s="107" t="s">
        <v>67</v>
      </c>
      <c r="F93" s="522" t="s">
        <v>68</v>
      </c>
      <c r="G93" s="523"/>
      <c r="H93" s="523"/>
      <c r="I93" s="523"/>
      <c r="J93" s="524"/>
      <c r="L93" s="79" t="s">
        <v>108</v>
      </c>
      <c r="M93" s="3" t="s">
        <v>109</v>
      </c>
      <c r="N93" s="79" t="s">
        <v>110</v>
      </c>
      <c r="O93" s="79" t="s">
        <v>111</v>
      </c>
      <c r="P93" s="79" t="s">
        <v>29</v>
      </c>
      <c r="Q93" s="79" t="s">
        <v>30</v>
      </c>
      <c r="R93" s="79" t="s">
        <v>31</v>
      </c>
      <c r="S93" s="79" t="s">
        <v>32</v>
      </c>
      <c r="T93" s="79" t="s">
        <v>33</v>
      </c>
      <c r="U93" s="79" t="s">
        <v>34</v>
      </c>
      <c r="V93" s="79" t="s">
        <v>35</v>
      </c>
      <c r="W93" s="79" t="s">
        <v>36</v>
      </c>
      <c r="X93" s="79" t="s">
        <v>37</v>
      </c>
      <c r="Y93" s="79" t="s">
        <v>38</v>
      </c>
      <c r="Z93" s="79" t="s">
        <v>39</v>
      </c>
      <c r="AA93" s="79" t="s">
        <v>40</v>
      </c>
      <c r="AB93" s="79" t="s">
        <v>41</v>
      </c>
      <c r="AC93" s="79" t="s">
        <v>42</v>
      </c>
      <c r="AD93" s="79" t="s">
        <v>112</v>
      </c>
      <c r="AE93" s="79" t="s">
        <v>113</v>
      </c>
      <c r="AF93" s="79" t="s">
        <v>114</v>
      </c>
      <c r="AG93" s="79" t="s">
        <v>115</v>
      </c>
      <c r="AH93" s="79" t="s">
        <v>116</v>
      </c>
      <c r="AI93" s="79" t="s">
        <v>117</v>
      </c>
      <c r="AJ93" s="79" t="s">
        <v>118</v>
      </c>
      <c r="AK93" s="79" t="s">
        <v>119</v>
      </c>
      <c r="AL93" s="79" t="s">
        <v>120</v>
      </c>
      <c r="AM93" s="79" t="s">
        <v>121</v>
      </c>
      <c r="AN93" s="79" t="s">
        <v>122</v>
      </c>
      <c r="AO93" s="79" t="s">
        <v>123</v>
      </c>
      <c r="AP93" s="79" t="s">
        <v>124</v>
      </c>
      <c r="AQ93" s="79" t="s">
        <v>125</v>
      </c>
      <c r="AR93" s="79" t="s">
        <v>126</v>
      </c>
      <c r="AS93" s="79" t="s">
        <v>127</v>
      </c>
      <c r="AT93" s="79" t="s">
        <v>128</v>
      </c>
      <c r="AU93" s="79" t="s">
        <v>129</v>
      </c>
      <c r="AV93" s="79" t="s">
        <v>130</v>
      </c>
      <c r="AW93" s="79" t="s">
        <v>131</v>
      </c>
      <c r="AX93" s="79" t="s">
        <v>132</v>
      </c>
      <c r="AY93" s="79" t="s">
        <v>133</v>
      </c>
      <c r="AZ93" s="79" t="s">
        <v>134</v>
      </c>
      <c r="BA93" s="79" t="s">
        <v>135</v>
      </c>
      <c r="BB93" s="79" t="s">
        <v>136</v>
      </c>
      <c r="BC93" s="79" t="s">
        <v>137</v>
      </c>
    </row>
    <row r="94" spans="2:55" hidden="1" outlineLevel="1" x14ac:dyDescent="0.2">
      <c r="B94" s="19" t="s">
        <v>192</v>
      </c>
      <c r="C94" s="15" t="s">
        <v>19</v>
      </c>
      <c r="D94" s="15">
        <v>4000</v>
      </c>
      <c r="E94" s="165" t="s">
        <v>71</v>
      </c>
      <c r="F94" s="495" t="s">
        <v>72</v>
      </c>
      <c r="G94" s="496"/>
      <c r="H94" s="496"/>
      <c r="I94" s="496"/>
      <c r="J94" s="497"/>
      <c r="L94" s="99">
        <v>0</v>
      </c>
      <c r="M94" s="99">
        <v>25</v>
      </c>
      <c r="N94" s="99">
        <f t="shared" ref="N94:N107" si="20">COUNTIF($O94:$BC94,"=1")</f>
        <v>2</v>
      </c>
      <c r="O94" s="109">
        <f>IF(MOD(COLUMNS($O$93:O$93)-1,$M94)=0,1,0)</f>
        <v>1</v>
      </c>
      <c r="P94" s="109">
        <f>IF(MOD(COLUMNS($O$93:P$93)-1,$M94)=0,1,0)</f>
        <v>0</v>
      </c>
      <c r="Q94" s="109">
        <f>IF(MOD(COLUMNS($O$93:Q$93)-1,$M94)=0,1,0)</f>
        <v>0</v>
      </c>
      <c r="R94" s="109">
        <f>IF(MOD(COLUMNS($O$93:R$93)-1,$M94)=0,1,0)</f>
        <v>0</v>
      </c>
      <c r="S94" s="109">
        <f>IF(MOD(COLUMNS($O$93:S$93)-1,$M94)=0,1,0)</f>
        <v>0</v>
      </c>
      <c r="T94" s="109">
        <f>IF(MOD(COLUMNS($O$93:T$93)-1,$M94)=0,1,0)</f>
        <v>0</v>
      </c>
      <c r="U94" s="109">
        <f>IF(MOD(COLUMNS($O$93:U$93)-1,$M94)=0,1,0)</f>
        <v>0</v>
      </c>
      <c r="V94" s="109">
        <f>IF(MOD(COLUMNS($O$93:V$93)-1,$M94)=0,1,0)</f>
        <v>0</v>
      </c>
      <c r="W94" s="109">
        <f>IF(MOD(COLUMNS($O$93:W$93)-1,$M94)=0,1,0)</f>
        <v>0</v>
      </c>
      <c r="X94" s="109">
        <f>IF(MOD(COLUMNS($O$93:X$93)-1,$M94)=0,1,0)</f>
        <v>0</v>
      </c>
      <c r="Y94" s="109">
        <f>IF(MOD(COLUMNS($O$93:Y$93)-1,$M94)=0,1,0)</f>
        <v>0</v>
      </c>
      <c r="Z94" s="109">
        <f>IF(MOD(COLUMNS($O$93:Z$93)-1,$M94)=0,1,0)</f>
        <v>0</v>
      </c>
      <c r="AA94" s="109">
        <f>IF(MOD(COLUMNS($O$93:AA$93)-1,$M94)=0,1,0)</f>
        <v>0</v>
      </c>
      <c r="AB94" s="109">
        <f>IF(MOD(COLUMNS($O$93:AB$93)-1,$M94)=0,1,0)</f>
        <v>0</v>
      </c>
      <c r="AC94" s="109">
        <f>IF(MOD(COLUMNS($O$93:AC$93)-1,$M94)=0,1,0)</f>
        <v>0</v>
      </c>
      <c r="AD94" s="109">
        <f>IF(MOD(COLUMNS($O$93:AD$93)-1,$M94)=0,1,0)</f>
        <v>0</v>
      </c>
      <c r="AE94" s="109">
        <f>IF(MOD(COLUMNS($O$93:AE$93)-1,$M94)=0,1,0)</f>
        <v>0</v>
      </c>
      <c r="AF94" s="109">
        <f>IF(MOD(COLUMNS($O$93:AF$93)-1,$M94)=0,1,0)</f>
        <v>0</v>
      </c>
      <c r="AG94" s="109">
        <f>IF(MOD(COLUMNS($O$93:AG$93)-1,$M94)=0,1,0)</f>
        <v>0</v>
      </c>
      <c r="AH94" s="109">
        <f>IF(MOD(COLUMNS($O$93:AH$93)-1,$M94)=0,1,0)</f>
        <v>0</v>
      </c>
      <c r="AI94" s="109">
        <f>IF(MOD(COLUMNS($O$93:AI$93)-1,$M94)=0,1,0)</f>
        <v>0</v>
      </c>
      <c r="AJ94" s="109">
        <f>IF(MOD(COLUMNS($O$93:AJ$93)-1,$M94)=0,1,0)</f>
        <v>0</v>
      </c>
      <c r="AK94" s="109">
        <f>IF(MOD(COLUMNS($O$93:AK$93)-1,$M94)=0,1,0)</f>
        <v>0</v>
      </c>
      <c r="AL94" s="109">
        <f>IF(MOD(COLUMNS($O$93:AL$93)-1,$M94)=0,1,0)</f>
        <v>0</v>
      </c>
      <c r="AM94" s="109">
        <f>IF(MOD(COLUMNS($O$93:AM$93)-1,$M94)=0,1,0)</f>
        <v>0</v>
      </c>
      <c r="AN94" s="109">
        <f>IF(MOD(COLUMNS($O$93:AN$93)-1,$M94)=0,1,0)</f>
        <v>1</v>
      </c>
      <c r="AO94" s="109">
        <f>IF(MOD(COLUMNS($O$93:AO$93)-1,$M94)=0,1,0)</f>
        <v>0</v>
      </c>
      <c r="AP94" s="109">
        <f>IF(MOD(COLUMNS($O$93:AP$93)-1,$M94)=0,1,0)</f>
        <v>0</v>
      </c>
      <c r="AQ94" s="109">
        <f>IF(MOD(COLUMNS($O$93:AQ$93)-1,$M94)=0,1,0)</f>
        <v>0</v>
      </c>
      <c r="AR94" s="109">
        <f>IF(MOD(COLUMNS($O$93:AR$93)-1,$M94)=0,1,0)</f>
        <v>0</v>
      </c>
      <c r="AS94" s="109">
        <f>IF(MOD(COLUMNS($O$93:AS$93)-1,$M94)=0,1,0)</f>
        <v>0</v>
      </c>
      <c r="AT94" s="109">
        <f>IF(MOD(COLUMNS($O$93:AT$93)-1,$M94)=0,1,0)</f>
        <v>0</v>
      </c>
      <c r="AU94" s="109">
        <f>IF(MOD(COLUMNS($O$93:AU$93)-1,$M94)=0,1,0)</f>
        <v>0</v>
      </c>
      <c r="AV94" s="109">
        <f>IF(MOD(COLUMNS($O$93:AV$93)-1,$M94)=0,1,0)</f>
        <v>0</v>
      </c>
      <c r="AW94" s="109">
        <f>IF(MOD(COLUMNS($O$93:AW$93)-1,$M94)=0,1,0)</f>
        <v>0</v>
      </c>
      <c r="AX94" s="109">
        <f>IF(MOD(COLUMNS($O$93:AX$93)-1,$M94)=0,1,0)</f>
        <v>0</v>
      </c>
      <c r="AY94" s="109">
        <f>IF(MOD(COLUMNS($O$93:AY$93)-1,$M94)=0,1,0)</f>
        <v>0</v>
      </c>
      <c r="AZ94" s="109">
        <f>IF(MOD(COLUMNS($O$93:AZ$93)-1,$M94)=0,1,0)</f>
        <v>0</v>
      </c>
      <c r="BA94" s="109">
        <f>IF(MOD(COLUMNS($O$93:BA$93)-1,$M94)=0,1,0)</f>
        <v>0</v>
      </c>
      <c r="BB94" s="109">
        <f>IF(MOD(COLUMNS($O$93:BB$93)-1,$M94)=0,1,0)</f>
        <v>0</v>
      </c>
      <c r="BC94" s="109">
        <f>IF(MOD(COLUMNS($O$93:BC$93)-1,$M94)=0,1,0)</f>
        <v>0</v>
      </c>
    </row>
    <row r="95" spans="2:55" hidden="1" outlineLevel="1" x14ac:dyDescent="0.2">
      <c r="B95" s="20" t="s">
        <v>227</v>
      </c>
      <c r="C95" s="17" t="s">
        <v>19</v>
      </c>
      <c r="D95" s="17">
        <v>30000</v>
      </c>
      <c r="E95" s="167" t="s">
        <v>71</v>
      </c>
      <c r="F95" s="486" t="s">
        <v>78</v>
      </c>
      <c r="G95" s="487"/>
      <c r="H95" s="487"/>
      <c r="I95" s="487"/>
      <c r="J95" s="488"/>
      <c r="L95" s="99">
        <v>0</v>
      </c>
      <c r="M95" s="99">
        <v>10</v>
      </c>
      <c r="N95" s="99">
        <f t="shared" si="20"/>
        <v>5</v>
      </c>
      <c r="O95" s="109">
        <f>IF(MOD(COLUMNS($O$93:O$93)-1,$M95)=0,1,0)</f>
        <v>1</v>
      </c>
      <c r="P95" s="109">
        <f>IF(MOD(COLUMNS($O$93:P$93)-1,$M95)=0,1,0)</f>
        <v>0</v>
      </c>
      <c r="Q95" s="109">
        <f>IF(MOD(COLUMNS($O$93:Q$93)-1,$M95)=0,1,0)</f>
        <v>0</v>
      </c>
      <c r="R95" s="109">
        <f>IF(MOD(COLUMNS($O$93:R$93)-1,$M95)=0,1,0)</f>
        <v>0</v>
      </c>
      <c r="S95" s="109">
        <f>IF(MOD(COLUMNS($O$93:S$93)-1,$M95)=0,1,0)</f>
        <v>0</v>
      </c>
      <c r="T95" s="109">
        <f>IF(MOD(COLUMNS($O$93:T$93)-1,$M95)=0,1,0)</f>
        <v>0</v>
      </c>
      <c r="U95" s="109">
        <f>IF(MOD(COLUMNS($O$93:U$93)-1,$M95)=0,1,0)</f>
        <v>0</v>
      </c>
      <c r="V95" s="109">
        <f>IF(MOD(COLUMNS($O$93:V$93)-1,$M95)=0,1,0)</f>
        <v>0</v>
      </c>
      <c r="W95" s="109">
        <f>IF(MOD(COLUMNS($O$93:W$93)-1,$M95)=0,1,0)</f>
        <v>0</v>
      </c>
      <c r="X95" s="109">
        <f>IF(MOD(COLUMNS($O$93:X$93)-1,$M95)=0,1,0)</f>
        <v>0</v>
      </c>
      <c r="Y95" s="109">
        <f>IF(MOD(COLUMNS($O$93:Y$93)-1,$M95)=0,1,0)</f>
        <v>1</v>
      </c>
      <c r="Z95" s="109">
        <f>IF(MOD(COLUMNS($O$93:Z$93)-1,$M95)=0,1,0)</f>
        <v>0</v>
      </c>
      <c r="AA95" s="109">
        <f>IF(MOD(COLUMNS($O$93:AA$93)-1,$M95)=0,1,0)</f>
        <v>0</v>
      </c>
      <c r="AB95" s="109">
        <f>IF(MOD(COLUMNS($O$93:AB$93)-1,$M95)=0,1,0)</f>
        <v>0</v>
      </c>
      <c r="AC95" s="109">
        <f>IF(MOD(COLUMNS($O$93:AC$93)-1,$M95)=0,1,0)</f>
        <v>0</v>
      </c>
      <c r="AD95" s="109">
        <f>IF(MOD(COLUMNS($O$93:AD$93)-1,$M95)=0,1,0)</f>
        <v>0</v>
      </c>
      <c r="AE95" s="109">
        <f>IF(MOD(COLUMNS($O$93:AE$93)-1,$M95)=0,1,0)</f>
        <v>0</v>
      </c>
      <c r="AF95" s="109">
        <f>IF(MOD(COLUMNS($O$93:AF$93)-1,$M95)=0,1,0)</f>
        <v>0</v>
      </c>
      <c r="AG95" s="109">
        <f>IF(MOD(COLUMNS($O$93:AG$93)-1,$M95)=0,1,0)</f>
        <v>0</v>
      </c>
      <c r="AH95" s="109">
        <f>IF(MOD(COLUMNS($O$93:AH$93)-1,$M95)=0,1,0)</f>
        <v>0</v>
      </c>
      <c r="AI95" s="109">
        <f>IF(MOD(COLUMNS($O$93:AI$93)-1,$M95)=0,1,0)</f>
        <v>1</v>
      </c>
      <c r="AJ95" s="109">
        <f>IF(MOD(COLUMNS($O$93:AJ$93)-1,$M95)=0,1,0)</f>
        <v>0</v>
      </c>
      <c r="AK95" s="109">
        <f>IF(MOD(COLUMNS($O$93:AK$93)-1,$M95)=0,1,0)</f>
        <v>0</v>
      </c>
      <c r="AL95" s="109">
        <f>IF(MOD(COLUMNS($O$93:AL$93)-1,$M95)=0,1,0)</f>
        <v>0</v>
      </c>
      <c r="AM95" s="109">
        <f>IF(MOD(COLUMNS($O$93:AM$93)-1,$M95)=0,1,0)</f>
        <v>0</v>
      </c>
      <c r="AN95" s="109">
        <f>IF(MOD(COLUMNS($O$93:AN$93)-1,$M95)=0,1,0)</f>
        <v>0</v>
      </c>
      <c r="AO95" s="109">
        <f>IF(MOD(COLUMNS($O$93:AO$93)-1,$M95)=0,1,0)</f>
        <v>0</v>
      </c>
      <c r="AP95" s="109">
        <f>IF(MOD(COLUMNS($O$93:AP$93)-1,$M95)=0,1,0)</f>
        <v>0</v>
      </c>
      <c r="AQ95" s="109">
        <f>IF(MOD(COLUMNS($O$93:AQ$93)-1,$M95)=0,1,0)</f>
        <v>0</v>
      </c>
      <c r="AR95" s="109">
        <f>IF(MOD(COLUMNS($O$93:AR$93)-1,$M95)=0,1,0)</f>
        <v>0</v>
      </c>
      <c r="AS95" s="109">
        <f>IF(MOD(COLUMNS($O$93:AS$93)-1,$M95)=0,1,0)</f>
        <v>1</v>
      </c>
      <c r="AT95" s="109">
        <f>IF(MOD(COLUMNS($O$93:AT$93)-1,$M95)=0,1,0)</f>
        <v>0</v>
      </c>
      <c r="AU95" s="109">
        <f>IF(MOD(COLUMNS($O$93:AU$93)-1,$M95)=0,1,0)</f>
        <v>0</v>
      </c>
      <c r="AV95" s="109">
        <f>IF(MOD(COLUMNS($O$93:AV$93)-1,$M95)=0,1,0)</f>
        <v>0</v>
      </c>
      <c r="AW95" s="109">
        <f>IF(MOD(COLUMNS($O$93:AW$93)-1,$M95)=0,1,0)</f>
        <v>0</v>
      </c>
      <c r="AX95" s="109">
        <f>IF(MOD(COLUMNS($O$93:AX$93)-1,$M95)=0,1,0)</f>
        <v>0</v>
      </c>
      <c r="AY95" s="109">
        <f>IF(MOD(COLUMNS($O$93:AY$93)-1,$M95)=0,1,0)</f>
        <v>0</v>
      </c>
      <c r="AZ95" s="109">
        <f>IF(MOD(COLUMNS($O$93:AZ$93)-1,$M95)=0,1,0)</f>
        <v>0</v>
      </c>
      <c r="BA95" s="109">
        <f>IF(MOD(COLUMNS($O$93:BA$93)-1,$M95)=0,1,0)</f>
        <v>0</v>
      </c>
      <c r="BB95" s="109">
        <f>IF(MOD(COLUMNS($O$93:BB$93)-1,$M95)=0,1,0)</f>
        <v>0</v>
      </c>
      <c r="BC95" s="109">
        <f>IF(MOD(COLUMNS($O$93:BC$93)-1,$M95)=0,1,0)</f>
        <v>1</v>
      </c>
    </row>
    <row r="96" spans="2:55" hidden="1" outlineLevel="1" x14ac:dyDescent="0.2">
      <c r="B96" s="20" t="s">
        <v>228</v>
      </c>
      <c r="C96" s="17" t="s">
        <v>19</v>
      </c>
      <c r="D96" s="17">
        <v>12000</v>
      </c>
      <c r="E96" s="167" t="s">
        <v>71</v>
      </c>
      <c r="F96" s="486" t="s">
        <v>78</v>
      </c>
      <c r="G96" s="487"/>
      <c r="H96" s="487"/>
      <c r="I96" s="487"/>
      <c r="J96" s="488"/>
      <c r="L96" s="99">
        <v>0</v>
      </c>
      <c r="M96" s="99">
        <v>10</v>
      </c>
      <c r="N96" s="99">
        <f t="shared" si="20"/>
        <v>5</v>
      </c>
      <c r="O96" s="109">
        <f>IF(MOD(COLUMNS($O$93:O$93)-1,$M96)=0,1,0)</f>
        <v>1</v>
      </c>
      <c r="P96" s="109">
        <f>IF(MOD(COLUMNS($O$93:P$93)-1,$M96)=0,1,0)</f>
        <v>0</v>
      </c>
      <c r="Q96" s="109">
        <f>IF(MOD(COLUMNS($O$93:Q$93)-1,$M96)=0,1,0)</f>
        <v>0</v>
      </c>
      <c r="R96" s="109">
        <f>IF(MOD(COLUMNS($O$93:R$93)-1,$M96)=0,1,0)</f>
        <v>0</v>
      </c>
      <c r="S96" s="109">
        <f>IF(MOD(COLUMNS($O$93:S$93)-1,$M96)=0,1,0)</f>
        <v>0</v>
      </c>
      <c r="T96" s="109">
        <f>IF(MOD(COLUMNS($O$93:T$93)-1,$M96)=0,1,0)</f>
        <v>0</v>
      </c>
      <c r="U96" s="109">
        <f>IF(MOD(COLUMNS($O$93:U$93)-1,$M96)=0,1,0)</f>
        <v>0</v>
      </c>
      <c r="V96" s="109">
        <f>IF(MOD(COLUMNS($O$93:V$93)-1,$M96)=0,1,0)</f>
        <v>0</v>
      </c>
      <c r="W96" s="109">
        <f>IF(MOD(COLUMNS($O$93:W$93)-1,$M96)=0,1,0)</f>
        <v>0</v>
      </c>
      <c r="X96" s="109">
        <f>IF(MOD(COLUMNS($O$93:X$93)-1,$M96)=0,1,0)</f>
        <v>0</v>
      </c>
      <c r="Y96" s="109">
        <f>IF(MOD(COLUMNS($O$93:Y$93)-1,$M96)=0,1,0)</f>
        <v>1</v>
      </c>
      <c r="Z96" s="109">
        <f>IF(MOD(COLUMNS($O$93:Z$93)-1,$M96)=0,1,0)</f>
        <v>0</v>
      </c>
      <c r="AA96" s="109">
        <f>IF(MOD(COLUMNS($O$93:AA$93)-1,$M96)=0,1,0)</f>
        <v>0</v>
      </c>
      <c r="AB96" s="109">
        <f>IF(MOD(COLUMNS($O$93:AB$93)-1,$M96)=0,1,0)</f>
        <v>0</v>
      </c>
      <c r="AC96" s="109">
        <f>IF(MOD(COLUMNS($O$93:AC$93)-1,$M96)=0,1,0)</f>
        <v>0</v>
      </c>
      <c r="AD96" s="109">
        <f>IF(MOD(COLUMNS($O$93:AD$93)-1,$M96)=0,1,0)</f>
        <v>0</v>
      </c>
      <c r="AE96" s="109">
        <f>IF(MOD(COLUMNS($O$93:AE$93)-1,$M96)=0,1,0)</f>
        <v>0</v>
      </c>
      <c r="AF96" s="109">
        <f>IF(MOD(COLUMNS($O$93:AF$93)-1,$M96)=0,1,0)</f>
        <v>0</v>
      </c>
      <c r="AG96" s="109">
        <f>IF(MOD(COLUMNS($O$93:AG$93)-1,$M96)=0,1,0)</f>
        <v>0</v>
      </c>
      <c r="AH96" s="109">
        <f>IF(MOD(COLUMNS($O$93:AH$93)-1,$M96)=0,1,0)</f>
        <v>0</v>
      </c>
      <c r="AI96" s="109">
        <f>IF(MOD(COLUMNS($O$93:AI$93)-1,$M96)=0,1,0)</f>
        <v>1</v>
      </c>
      <c r="AJ96" s="109">
        <f>IF(MOD(COLUMNS($O$93:AJ$93)-1,$M96)=0,1,0)</f>
        <v>0</v>
      </c>
      <c r="AK96" s="109">
        <f>IF(MOD(COLUMNS($O$93:AK$93)-1,$M96)=0,1,0)</f>
        <v>0</v>
      </c>
      <c r="AL96" s="109">
        <f>IF(MOD(COLUMNS($O$93:AL$93)-1,$M96)=0,1,0)</f>
        <v>0</v>
      </c>
      <c r="AM96" s="109">
        <f>IF(MOD(COLUMNS($O$93:AM$93)-1,$M96)=0,1,0)</f>
        <v>0</v>
      </c>
      <c r="AN96" s="109">
        <f>IF(MOD(COLUMNS($O$93:AN$93)-1,$M96)=0,1,0)</f>
        <v>0</v>
      </c>
      <c r="AO96" s="109">
        <f>IF(MOD(COLUMNS($O$93:AO$93)-1,$M96)=0,1,0)</f>
        <v>0</v>
      </c>
      <c r="AP96" s="109">
        <f>IF(MOD(COLUMNS($O$93:AP$93)-1,$M96)=0,1,0)</f>
        <v>0</v>
      </c>
      <c r="AQ96" s="109">
        <f>IF(MOD(COLUMNS($O$93:AQ$93)-1,$M96)=0,1,0)</f>
        <v>0</v>
      </c>
      <c r="AR96" s="109">
        <f>IF(MOD(COLUMNS($O$93:AR$93)-1,$M96)=0,1,0)</f>
        <v>0</v>
      </c>
      <c r="AS96" s="109">
        <f>IF(MOD(COLUMNS($O$93:AS$93)-1,$M96)=0,1,0)</f>
        <v>1</v>
      </c>
      <c r="AT96" s="109">
        <f>IF(MOD(COLUMNS($O$93:AT$93)-1,$M96)=0,1,0)</f>
        <v>0</v>
      </c>
      <c r="AU96" s="109">
        <f>IF(MOD(COLUMNS($O$93:AU$93)-1,$M96)=0,1,0)</f>
        <v>0</v>
      </c>
      <c r="AV96" s="109">
        <f>IF(MOD(COLUMNS($O$93:AV$93)-1,$M96)=0,1,0)</f>
        <v>0</v>
      </c>
      <c r="AW96" s="109">
        <f>IF(MOD(COLUMNS($O$93:AW$93)-1,$M96)=0,1,0)</f>
        <v>0</v>
      </c>
      <c r="AX96" s="109">
        <f>IF(MOD(COLUMNS($O$93:AX$93)-1,$M96)=0,1,0)</f>
        <v>0</v>
      </c>
      <c r="AY96" s="109">
        <f>IF(MOD(COLUMNS($O$93:AY$93)-1,$M96)=0,1,0)</f>
        <v>0</v>
      </c>
      <c r="AZ96" s="109">
        <f>IF(MOD(COLUMNS($O$93:AZ$93)-1,$M96)=0,1,0)</f>
        <v>0</v>
      </c>
      <c r="BA96" s="109">
        <f>IF(MOD(COLUMNS($O$93:BA$93)-1,$M96)=0,1,0)</f>
        <v>0</v>
      </c>
      <c r="BB96" s="109">
        <f>IF(MOD(COLUMNS($O$93:BB$93)-1,$M96)=0,1,0)</f>
        <v>0</v>
      </c>
      <c r="BC96" s="109">
        <f>IF(MOD(COLUMNS($O$93:BC$93)-1,$M96)=0,1,0)</f>
        <v>1</v>
      </c>
    </row>
    <row r="97" spans="2:55" hidden="1" outlineLevel="1" x14ac:dyDescent="0.2">
      <c r="B97" s="20" t="s">
        <v>229</v>
      </c>
      <c r="C97" s="17" t="s">
        <v>19</v>
      </c>
      <c r="D97" s="17">
        <v>45000</v>
      </c>
      <c r="E97" s="167" t="s">
        <v>71</v>
      </c>
      <c r="F97" s="486" t="s">
        <v>78</v>
      </c>
      <c r="G97" s="487"/>
      <c r="H97" s="487"/>
      <c r="I97" s="487"/>
      <c r="J97" s="488"/>
      <c r="L97" s="99">
        <v>0</v>
      </c>
      <c r="M97" s="99">
        <v>10</v>
      </c>
      <c r="N97" s="99">
        <f t="shared" si="20"/>
        <v>5</v>
      </c>
      <c r="O97" s="109">
        <f>IF(MOD(COLUMNS($O$93:O$93)-1,$M97)=0,1,0)</f>
        <v>1</v>
      </c>
      <c r="P97" s="109">
        <f>IF(MOD(COLUMNS($O$93:P$93)-1,$M97)=0,1,0)</f>
        <v>0</v>
      </c>
      <c r="Q97" s="109">
        <f>IF(MOD(COLUMNS($O$93:Q$93)-1,$M97)=0,1,0)</f>
        <v>0</v>
      </c>
      <c r="R97" s="109">
        <f>IF(MOD(COLUMNS($O$93:R$93)-1,$M97)=0,1,0)</f>
        <v>0</v>
      </c>
      <c r="S97" s="109">
        <f>IF(MOD(COLUMNS($O$93:S$93)-1,$M97)=0,1,0)</f>
        <v>0</v>
      </c>
      <c r="T97" s="109">
        <f>IF(MOD(COLUMNS($O$93:T$93)-1,$M97)=0,1,0)</f>
        <v>0</v>
      </c>
      <c r="U97" s="109">
        <f>IF(MOD(COLUMNS($O$93:U$93)-1,$M97)=0,1,0)</f>
        <v>0</v>
      </c>
      <c r="V97" s="109">
        <f>IF(MOD(COLUMNS($O$93:V$93)-1,$M97)=0,1,0)</f>
        <v>0</v>
      </c>
      <c r="W97" s="109">
        <f>IF(MOD(COLUMNS($O$93:W$93)-1,$M97)=0,1,0)</f>
        <v>0</v>
      </c>
      <c r="X97" s="109">
        <f>IF(MOD(COLUMNS($O$93:X$93)-1,$M97)=0,1,0)</f>
        <v>0</v>
      </c>
      <c r="Y97" s="109">
        <f>IF(MOD(COLUMNS($O$93:Y$93)-1,$M97)=0,1,0)</f>
        <v>1</v>
      </c>
      <c r="Z97" s="109">
        <f>IF(MOD(COLUMNS($O$93:Z$93)-1,$M97)=0,1,0)</f>
        <v>0</v>
      </c>
      <c r="AA97" s="109">
        <f>IF(MOD(COLUMNS($O$93:AA$93)-1,$M97)=0,1,0)</f>
        <v>0</v>
      </c>
      <c r="AB97" s="109">
        <f>IF(MOD(COLUMNS($O$93:AB$93)-1,$M97)=0,1,0)</f>
        <v>0</v>
      </c>
      <c r="AC97" s="109">
        <f>IF(MOD(COLUMNS($O$93:AC$93)-1,$M97)=0,1,0)</f>
        <v>0</v>
      </c>
      <c r="AD97" s="109">
        <f>IF(MOD(COLUMNS($O$93:AD$93)-1,$M97)=0,1,0)</f>
        <v>0</v>
      </c>
      <c r="AE97" s="109">
        <f>IF(MOD(COLUMNS($O$93:AE$93)-1,$M97)=0,1,0)</f>
        <v>0</v>
      </c>
      <c r="AF97" s="109">
        <f>IF(MOD(COLUMNS($O$93:AF$93)-1,$M97)=0,1,0)</f>
        <v>0</v>
      </c>
      <c r="AG97" s="109">
        <f>IF(MOD(COLUMNS($O$93:AG$93)-1,$M97)=0,1,0)</f>
        <v>0</v>
      </c>
      <c r="AH97" s="109">
        <f>IF(MOD(COLUMNS($O$93:AH$93)-1,$M97)=0,1,0)</f>
        <v>0</v>
      </c>
      <c r="AI97" s="109">
        <f>IF(MOD(COLUMNS($O$93:AI$93)-1,$M97)=0,1,0)</f>
        <v>1</v>
      </c>
      <c r="AJ97" s="109">
        <f>IF(MOD(COLUMNS($O$93:AJ$93)-1,$M97)=0,1,0)</f>
        <v>0</v>
      </c>
      <c r="AK97" s="109">
        <f>IF(MOD(COLUMNS($O$93:AK$93)-1,$M97)=0,1,0)</f>
        <v>0</v>
      </c>
      <c r="AL97" s="109">
        <f>IF(MOD(COLUMNS($O$93:AL$93)-1,$M97)=0,1,0)</f>
        <v>0</v>
      </c>
      <c r="AM97" s="109">
        <f>IF(MOD(COLUMNS($O$93:AM$93)-1,$M97)=0,1,0)</f>
        <v>0</v>
      </c>
      <c r="AN97" s="109">
        <f>IF(MOD(COLUMNS($O$93:AN$93)-1,$M97)=0,1,0)</f>
        <v>0</v>
      </c>
      <c r="AO97" s="109">
        <f>IF(MOD(COLUMNS($O$93:AO$93)-1,$M97)=0,1,0)</f>
        <v>0</v>
      </c>
      <c r="AP97" s="109">
        <f>IF(MOD(COLUMNS($O$93:AP$93)-1,$M97)=0,1,0)</f>
        <v>0</v>
      </c>
      <c r="AQ97" s="109">
        <f>IF(MOD(COLUMNS($O$93:AQ$93)-1,$M97)=0,1,0)</f>
        <v>0</v>
      </c>
      <c r="AR97" s="109">
        <f>IF(MOD(COLUMNS($O$93:AR$93)-1,$M97)=0,1,0)</f>
        <v>0</v>
      </c>
      <c r="AS97" s="109">
        <f>IF(MOD(COLUMNS($O$93:AS$93)-1,$M97)=0,1,0)</f>
        <v>1</v>
      </c>
      <c r="AT97" s="109">
        <f>IF(MOD(COLUMNS($O$93:AT$93)-1,$M97)=0,1,0)</f>
        <v>0</v>
      </c>
      <c r="AU97" s="109">
        <f>IF(MOD(COLUMNS($O$93:AU$93)-1,$M97)=0,1,0)</f>
        <v>0</v>
      </c>
      <c r="AV97" s="109">
        <f>IF(MOD(COLUMNS($O$93:AV$93)-1,$M97)=0,1,0)</f>
        <v>0</v>
      </c>
      <c r="AW97" s="109">
        <f>IF(MOD(COLUMNS($O$93:AW$93)-1,$M97)=0,1,0)</f>
        <v>0</v>
      </c>
      <c r="AX97" s="109">
        <f>IF(MOD(COLUMNS($O$93:AX$93)-1,$M97)=0,1,0)</f>
        <v>0</v>
      </c>
      <c r="AY97" s="109">
        <f>IF(MOD(COLUMNS($O$93:AY$93)-1,$M97)=0,1,0)</f>
        <v>0</v>
      </c>
      <c r="AZ97" s="109">
        <f>IF(MOD(COLUMNS($O$93:AZ$93)-1,$M97)=0,1,0)</f>
        <v>0</v>
      </c>
      <c r="BA97" s="109">
        <f>IF(MOD(COLUMNS($O$93:BA$93)-1,$M97)=0,1,0)</f>
        <v>0</v>
      </c>
      <c r="BB97" s="109">
        <f>IF(MOD(COLUMNS($O$93:BB$93)-1,$M97)=0,1,0)</f>
        <v>0</v>
      </c>
      <c r="BC97" s="109">
        <f>IF(MOD(COLUMNS($O$93:BC$93)-1,$M97)=0,1,0)</f>
        <v>1</v>
      </c>
    </row>
    <row r="98" spans="2:55" hidden="1" outlineLevel="1" x14ac:dyDescent="0.2">
      <c r="B98" s="20" t="s">
        <v>230</v>
      </c>
      <c r="C98" s="17" t="s">
        <v>19</v>
      </c>
      <c r="D98" s="17">
        <v>14000</v>
      </c>
      <c r="E98" s="167" t="s">
        <v>71</v>
      </c>
      <c r="F98" s="486" t="s">
        <v>78</v>
      </c>
      <c r="G98" s="487"/>
      <c r="H98" s="487"/>
      <c r="I98" s="487"/>
      <c r="J98" s="488"/>
      <c r="L98" s="99">
        <v>0</v>
      </c>
      <c r="M98" s="99">
        <v>10</v>
      </c>
      <c r="N98" s="99">
        <f t="shared" si="20"/>
        <v>5</v>
      </c>
      <c r="O98" s="109">
        <f>IF(MOD(COLUMNS($O$93:O$93)-1,$M98)=0,1,0)</f>
        <v>1</v>
      </c>
      <c r="P98" s="109">
        <f>IF(MOD(COLUMNS($O$93:P$93)-1,$M98)=0,1,0)</f>
        <v>0</v>
      </c>
      <c r="Q98" s="109">
        <f>IF(MOD(COLUMNS($O$93:Q$93)-1,$M98)=0,1,0)</f>
        <v>0</v>
      </c>
      <c r="R98" s="109">
        <f>IF(MOD(COLUMNS($O$93:R$93)-1,$M98)=0,1,0)</f>
        <v>0</v>
      </c>
      <c r="S98" s="109">
        <f>IF(MOD(COLUMNS($O$93:S$93)-1,$M98)=0,1,0)</f>
        <v>0</v>
      </c>
      <c r="T98" s="109">
        <f>IF(MOD(COLUMNS($O$93:T$93)-1,$M98)=0,1,0)</f>
        <v>0</v>
      </c>
      <c r="U98" s="109">
        <f>IF(MOD(COLUMNS($O$93:U$93)-1,$M98)=0,1,0)</f>
        <v>0</v>
      </c>
      <c r="V98" s="109">
        <f>IF(MOD(COLUMNS($O$93:V$93)-1,$M98)=0,1,0)</f>
        <v>0</v>
      </c>
      <c r="W98" s="109">
        <f>IF(MOD(COLUMNS($O$93:W$93)-1,$M98)=0,1,0)</f>
        <v>0</v>
      </c>
      <c r="X98" s="109">
        <f>IF(MOD(COLUMNS($O$93:X$93)-1,$M98)=0,1,0)</f>
        <v>0</v>
      </c>
      <c r="Y98" s="109">
        <f>IF(MOD(COLUMNS($O$93:Y$93)-1,$M98)=0,1,0)</f>
        <v>1</v>
      </c>
      <c r="Z98" s="109">
        <f>IF(MOD(COLUMNS($O$93:Z$93)-1,$M98)=0,1,0)</f>
        <v>0</v>
      </c>
      <c r="AA98" s="109">
        <f>IF(MOD(COLUMNS($O$93:AA$93)-1,$M98)=0,1,0)</f>
        <v>0</v>
      </c>
      <c r="AB98" s="109">
        <f>IF(MOD(COLUMNS($O$93:AB$93)-1,$M98)=0,1,0)</f>
        <v>0</v>
      </c>
      <c r="AC98" s="109">
        <f>IF(MOD(COLUMNS($O$93:AC$93)-1,$M98)=0,1,0)</f>
        <v>0</v>
      </c>
      <c r="AD98" s="109">
        <f>IF(MOD(COLUMNS($O$93:AD$93)-1,$M98)=0,1,0)</f>
        <v>0</v>
      </c>
      <c r="AE98" s="109">
        <f>IF(MOD(COLUMNS($O$93:AE$93)-1,$M98)=0,1,0)</f>
        <v>0</v>
      </c>
      <c r="AF98" s="109">
        <f>IF(MOD(COLUMNS($O$93:AF$93)-1,$M98)=0,1,0)</f>
        <v>0</v>
      </c>
      <c r="AG98" s="109">
        <f>IF(MOD(COLUMNS($O$93:AG$93)-1,$M98)=0,1,0)</f>
        <v>0</v>
      </c>
      <c r="AH98" s="109">
        <f>IF(MOD(COLUMNS($O$93:AH$93)-1,$M98)=0,1,0)</f>
        <v>0</v>
      </c>
      <c r="AI98" s="109">
        <f>IF(MOD(COLUMNS($O$93:AI$93)-1,$M98)=0,1,0)</f>
        <v>1</v>
      </c>
      <c r="AJ98" s="109">
        <f>IF(MOD(COLUMNS($O$93:AJ$93)-1,$M98)=0,1,0)</f>
        <v>0</v>
      </c>
      <c r="AK98" s="109">
        <f>IF(MOD(COLUMNS($O$93:AK$93)-1,$M98)=0,1,0)</f>
        <v>0</v>
      </c>
      <c r="AL98" s="109">
        <f>IF(MOD(COLUMNS($O$93:AL$93)-1,$M98)=0,1,0)</f>
        <v>0</v>
      </c>
      <c r="AM98" s="109">
        <f>IF(MOD(COLUMNS($O$93:AM$93)-1,$M98)=0,1,0)</f>
        <v>0</v>
      </c>
      <c r="AN98" s="109">
        <f>IF(MOD(COLUMNS($O$93:AN$93)-1,$M98)=0,1,0)</f>
        <v>0</v>
      </c>
      <c r="AO98" s="109">
        <f>IF(MOD(COLUMNS($O$93:AO$93)-1,$M98)=0,1,0)</f>
        <v>0</v>
      </c>
      <c r="AP98" s="109">
        <f>IF(MOD(COLUMNS($O$93:AP$93)-1,$M98)=0,1,0)</f>
        <v>0</v>
      </c>
      <c r="AQ98" s="109">
        <f>IF(MOD(COLUMNS($O$93:AQ$93)-1,$M98)=0,1,0)</f>
        <v>0</v>
      </c>
      <c r="AR98" s="109">
        <f>IF(MOD(COLUMNS($O$93:AR$93)-1,$M98)=0,1,0)</f>
        <v>0</v>
      </c>
      <c r="AS98" s="109">
        <f>IF(MOD(COLUMNS($O$93:AS$93)-1,$M98)=0,1,0)</f>
        <v>1</v>
      </c>
      <c r="AT98" s="109">
        <f>IF(MOD(COLUMNS($O$93:AT$93)-1,$M98)=0,1,0)</f>
        <v>0</v>
      </c>
      <c r="AU98" s="109">
        <f>IF(MOD(COLUMNS($O$93:AU$93)-1,$M98)=0,1,0)</f>
        <v>0</v>
      </c>
      <c r="AV98" s="109">
        <f>IF(MOD(COLUMNS($O$93:AV$93)-1,$M98)=0,1,0)</f>
        <v>0</v>
      </c>
      <c r="AW98" s="109">
        <f>IF(MOD(COLUMNS($O$93:AW$93)-1,$M98)=0,1,0)</f>
        <v>0</v>
      </c>
      <c r="AX98" s="109">
        <f>IF(MOD(COLUMNS($O$93:AX$93)-1,$M98)=0,1,0)</f>
        <v>0</v>
      </c>
      <c r="AY98" s="109">
        <f>IF(MOD(COLUMNS($O$93:AY$93)-1,$M98)=0,1,0)</f>
        <v>0</v>
      </c>
      <c r="AZ98" s="109">
        <f>IF(MOD(COLUMNS($O$93:AZ$93)-1,$M98)=0,1,0)</f>
        <v>0</v>
      </c>
      <c r="BA98" s="109">
        <f>IF(MOD(COLUMNS($O$93:BA$93)-1,$M98)=0,1,0)</f>
        <v>0</v>
      </c>
      <c r="BB98" s="109">
        <f>IF(MOD(COLUMNS($O$93:BB$93)-1,$M98)=0,1,0)</f>
        <v>0</v>
      </c>
      <c r="BC98" s="109">
        <f>IF(MOD(COLUMNS($O$93:BC$93)-1,$M98)=0,1,0)</f>
        <v>1</v>
      </c>
    </row>
    <row r="99" spans="2:55" hidden="1" outlineLevel="1" x14ac:dyDescent="0.2">
      <c r="B99" s="20" t="s">
        <v>291</v>
      </c>
      <c r="C99" s="17" t="s">
        <v>19</v>
      </c>
      <c r="D99" s="17">
        <v>8000</v>
      </c>
      <c r="E99" s="167" t="s">
        <v>71</v>
      </c>
      <c r="F99" s="486" t="s">
        <v>78</v>
      </c>
      <c r="G99" s="487"/>
      <c r="H99" s="487"/>
      <c r="I99" s="487"/>
      <c r="J99" s="488"/>
      <c r="L99" s="99">
        <v>0</v>
      </c>
      <c r="M99" s="99">
        <v>25</v>
      </c>
      <c r="N99" s="99">
        <f t="shared" si="20"/>
        <v>2</v>
      </c>
      <c r="O99" s="109">
        <f>IF(MOD(COLUMNS($O$93:O$93)-1,$M99)=0,1,0)</f>
        <v>1</v>
      </c>
      <c r="P99" s="109">
        <f>IF(MOD(COLUMNS($O$93:P$93)-1,$M99)=0,1,0)</f>
        <v>0</v>
      </c>
      <c r="Q99" s="109">
        <f>IF(MOD(COLUMNS($O$93:Q$93)-1,$M99)=0,1,0)</f>
        <v>0</v>
      </c>
      <c r="R99" s="109">
        <f>IF(MOD(COLUMNS($O$93:R$93)-1,$M99)=0,1,0)</f>
        <v>0</v>
      </c>
      <c r="S99" s="109">
        <f>IF(MOD(COLUMNS($O$93:S$93)-1,$M99)=0,1,0)</f>
        <v>0</v>
      </c>
      <c r="T99" s="109">
        <f>IF(MOD(COLUMNS($O$93:T$93)-1,$M99)=0,1,0)</f>
        <v>0</v>
      </c>
      <c r="U99" s="109">
        <f>IF(MOD(COLUMNS($O$93:U$93)-1,$M99)=0,1,0)</f>
        <v>0</v>
      </c>
      <c r="V99" s="109">
        <f>IF(MOD(COLUMNS($O$93:V$93)-1,$M99)=0,1,0)</f>
        <v>0</v>
      </c>
      <c r="W99" s="109">
        <f>IF(MOD(COLUMNS($O$93:W$93)-1,$M99)=0,1,0)</f>
        <v>0</v>
      </c>
      <c r="X99" s="109">
        <f>IF(MOD(COLUMNS($O$93:X$93)-1,$M99)=0,1,0)</f>
        <v>0</v>
      </c>
      <c r="Y99" s="109">
        <f>IF(MOD(COLUMNS($O$93:Y$93)-1,$M99)=0,1,0)</f>
        <v>0</v>
      </c>
      <c r="Z99" s="109">
        <f>IF(MOD(COLUMNS($O$93:Z$93)-1,$M99)=0,1,0)</f>
        <v>0</v>
      </c>
      <c r="AA99" s="109">
        <f>IF(MOD(COLUMNS($O$93:AA$93)-1,$M99)=0,1,0)</f>
        <v>0</v>
      </c>
      <c r="AB99" s="109">
        <f>IF(MOD(COLUMNS($O$93:AB$93)-1,$M99)=0,1,0)</f>
        <v>0</v>
      </c>
      <c r="AC99" s="109">
        <f>IF(MOD(COLUMNS($O$93:AC$93)-1,$M99)=0,1,0)</f>
        <v>0</v>
      </c>
      <c r="AD99" s="109">
        <f>IF(MOD(COLUMNS($O$93:AD$93)-1,$M99)=0,1,0)</f>
        <v>0</v>
      </c>
      <c r="AE99" s="109">
        <f>IF(MOD(COLUMNS($O$93:AE$93)-1,$M99)=0,1,0)</f>
        <v>0</v>
      </c>
      <c r="AF99" s="109">
        <f>IF(MOD(COLUMNS($O$93:AF$93)-1,$M99)=0,1,0)</f>
        <v>0</v>
      </c>
      <c r="AG99" s="109">
        <f>IF(MOD(COLUMNS($O$93:AG$93)-1,$M99)=0,1,0)</f>
        <v>0</v>
      </c>
      <c r="AH99" s="109">
        <f>IF(MOD(COLUMNS($O$93:AH$93)-1,$M99)=0,1,0)</f>
        <v>0</v>
      </c>
      <c r="AI99" s="109">
        <f>IF(MOD(COLUMNS($O$93:AI$93)-1,$M99)=0,1,0)</f>
        <v>0</v>
      </c>
      <c r="AJ99" s="109">
        <f>IF(MOD(COLUMNS($O$93:AJ$93)-1,$M99)=0,1,0)</f>
        <v>0</v>
      </c>
      <c r="AK99" s="109">
        <f>IF(MOD(COLUMNS($O$93:AK$93)-1,$M99)=0,1,0)</f>
        <v>0</v>
      </c>
      <c r="AL99" s="109">
        <f>IF(MOD(COLUMNS($O$93:AL$93)-1,$M99)=0,1,0)</f>
        <v>0</v>
      </c>
      <c r="AM99" s="109">
        <f>IF(MOD(COLUMNS($O$93:AM$93)-1,$M99)=0,1,0)</f>
        <v>0</v>
      </c>
      <c r="AN99" s="109">
        <f>IF(MOD(COLUMNS($O$93:AN$93)-1,$M99)=0,1,0)</f>
        <v>1</v>
      </c>
      <c r="AO99" s="109">
        <f>IF(MOD(COLUMNS($O$93:AO$93)-1,$M99)=0,1,0)</f>
        <v>0</v>
      </c>
      <c r="AP99" s="109">
        <f>IF(MOD(COLUMNS($O$93:AP$93)-1,$M99)=0,1,0)</f>
        <v>0</v>
      </c>
      <c r="AQ99" s="109">
        <f>IF(MOD(COLUMNS($O$93:AQ$93)-1,$M99)=0,1,0)</f>
        <v>0</v>
      </c>
      <c r="AR99" s="109">
        <f>IF(MOD(COLUMNS($O$93:AR$93)-1,$M99)=0,1,0)</f>
        <v>0</v>
      </c>
      <c r="AS99" s="109">
        <f>IF(MOD(COLUMNS($O$93:AS$93)-1,$M99)=0,1,0)</f>
        <v>0</v>
      </c>
      <c r="AT99" s="109">
        <f>IF(MOD(COLUMNS($O$93:AT$93)-1,$M99)=0,1,0)</f>
        <v>0</v>
      </c>
      <c r="AU99" s="109">
        <f>IF(MOD(COLUMNS($O$93:AU$93)-1,$M99)=0,1,0)</f>
        <v>0</v>
      </c>
      <c r="AV99" s="109">
        <f>IF(MOD(COLUMNS($O$93:AV$93)-1,$M99)=0,1,0)</f>
        <v>0</v>
      </c>
      <c r="AW99" s="109">
        <f>IF(MOD(COLUMNS($O$93:AW$93)-1,$M99)=0,1,0)</f>
        <v>0</v>
      </c>
      <c r="AX99" s="109">
        <f>IF(MOD(COLUMNS($O$93:AX$93)-1,$M99)=0,1,0)</f>
        <v>0</v>
      </c>
      <c r="AY99" s="109">
        <f>IF(MOD(COLUMNS($O$93:AY$93)-1,$M99)=0,1,0)</f>
        <v>0</v>
      </c>
      <c r="AZ99" s="109">
        <f>IF(MOD(COLUMNS($O$93:AZ$93)-1,$M99)=0,1,0)</f>
        <v>0</v>
      </c>
      <c r="BA99" s="109">
        <f>IF(MOD(COLUMNS($O$93:BA$93)-1,$M99)=0,1,0)</f>
        <v>0</v>
      </c>
      <c r="BB99" s="109">
        <f>IF(MOD(COLUMNS($O$93:BB$93)-1,$M99)=0,1,0)</f>
        <v>0</v>
      </c>
      <c r="BC99" s="109">
        <f>IF(MOD(COLUMNS($O$93:BC$93)-1,$M99)=0,1,0)</f>
        <v>0</v>
      </c>
    </row>
    <row r="100" spans="2:55" hidden="1" outlineLevel="1" x14ac:dyDescent="0.2">
      <c r="B100" s="20" t="s">
        <v>292</v>
      </c>
      <c r="C100" s="17" t="s">
        <v>19</v>
      </c>
      <c r="D100" s="17">
        <v>800</v>
      </c>
      <c r="E100" s="167" t="s">
        <v>71</v>
      </c>
      <c r="F100" s="486" t="s">
        <v>78</v>
      </c>
      <c r="G100" s="487"/>
      <c r="H100" s="487"/>
      <c r="I100" s="487"/>
      <c r="J100" s="488"/>
      <c r="L100" s="99">
        <v>0</v>
      </c>
      <c r="M100" s="99">
        <v>25</v>
      </c>
      <c r="N100" s="99">
        <f t="shared" si="20"/>
        <v>2</v>
      </c>
      <c r="O100" s="109">
        <f>IF(MOD(COLUMNS($O$93:O$93)-1,$M100)=0,1,0)</f>
        <v>1</v>
      </c>
      <c r="P100" s="109">
        <f>IF(MOD(COLUMNS($O$93:P$93)-1,$M100)=0,1,0)</f>
        <v>0</v>
      </c>
      <c r="Q100" s="109">
        <f>IF(MOD(COLUMNS($O$93:Q$93)-1,$M100)=0,1,0)</f>
        <v>0</v>
      </c>
      <c r="R100" s="109">
        <f>IF(MOD(COLUMNS($O$93:R$93)-1,$M100)=0,1,0)</f>
        <v>0</v>
      </c>
      <c r="S100" s="109">
        <f>IF(MOD(COLUMNS($O$93:S$93)-1,$M100)=0,1,0)</f>
        <v>0</v>
      </c>
      <c r="T100" s="109">
        <f>IF(MOD(COLUMNS($O$93:T$93)-1,$M100)=0,1,0)</f>
        <v>0</v>
      </c>
      <c r="U100" s="109">
        <f>IF(MOD(COLUMNS($O$93:U$93)-1,$M100)=0,1,0)</f>
        <v>0</v>
      </c>
      <c r="V100" s="109">
        <f>IF(MOD(COLUMNS($O$93:V$93)-1,$M100)=0,1,0)</f>
        <v>0</v>
      </c>
      <c r="W100" s="109">
        <f>IF(MOD(COLUMNS($O$93:W$93)-1,$M100)=0,1,0)</f>
        <v>0</v>
      </c>
      <c r="X100" s="109">
        <f>IF(MOD(COLUMNS($O$93:X$93)-1,$M100)=0,1,0)</f>
        <v>0</v>
      </c>
      <c r="Y100" s="109">
        <f>IF(MOD(COLUMNS($O$93:Y$93)-1,$M100)=0,1,0)</f>
        <v>0</v>
      </c>
      <c r="Z100" s="109">
        <f>IF(MOD(COLUMNS($O$93:Z$93)-1,$M100)=0,1,0)</f>
        <v>0</v>
      </c>
      <c r="AA100" s="109">
        <f>IF(MOD(COLUMNS($O$93:AA$93)-1,$M100)=0,1,0)</f>
        <v>0</v>
      </c>
      <c r="AB100" s="109">
        <f>IF(MOD(COLUMNS($O$93:AB$93)-1,$M100)=0,1,0)</f>
        <v>0</v>
      </c>
      <c r="AC100" s="109">
        <f>IF(MOD(COLUMNS($O$93:AC$93)-1,$M100)=0,1,0)</f>
        <v>0</v>
      </c>
      <c r="AD100" s="109">
        <f>IF(MOD(COLUMNS($O$93:AD$93)-1,$M100)=0,1,0)</f>
        <v>0</v>
      </c>
      <c r="AE100" s="109">
        <f>IF(MOD(COLUMNS($O$93:AE$93)-1,$M100)=0,1,0)</f>
        <v>0</v>
      </c>
      <c r="AF100" s="109">
        <f>IF(MOD(COLUMNS($O$93:AF$93)-1,$M100)=0,1,0)</f>
        <v>0</v>
      </c>
      <c r="AG100" s="109">
        <f>IF(MOD(COLUMNS($O$93:AG$93)-1,$M100)=0,1,0)</f>
        <v>0</v>
      </c>
      <c r="AH100" s="109">
        <f>IF(MOD(COLUMNS($O$93:AH$93)-1,$M100)=0,1,0)</f>
        <v>0</v>
      </c>
      <c r="AI100" s="109">
        <f>IF(MOD(COLUMNS($O$93:AI$93)-1,$M100)=0,1,0)</f>
        <v>0</v>
      </c>
      <c r="AJ100" s="109">
        <f>IF(MOD(COLUMNS($O$93:AJ$93)-1,$M100)=0,1,0)</f>
        <v>0</v>
      </c>
      <c r="AK100" s="109">
        <f>IF(MOD(COLUMNS($O$93:AK$93)-1,$M100)=0,1,0)</f>
        <v>0</v>
      </c>
      <c r="AL100" s="109">
        <f>IF(MOD(COLUMNS($O$93:AL$93)-1,$M100)=0,1,0)</f>
        <v>0</v>
      </c>
      <c r="AM100" s="109">
        <f>IF(MOD(COLUMNS($O$93:AM$93)-1,$M100)=0,1,0)</f>
        <v>0</v>
      </c>
      <c r="AN100" s="109">
        <f>IF(MOD(COLUMNS($O$93:AN$93)-1,$M100)=0,1,0)</f>
        <v>1</v>
      </c>
      <c r="AO100" s="109">
        <f>IF(MOD(COLUMNS($O$93:AO$93)-1,$M100)=0,1,0)</f>
        <v>0</v>
      </c>
      <c r="AP100" s="109">
        <f>IF(MOD(COLUMNS($O$93:AP$93)-1,$M100)=0,1,0)</f>
        <v>0</v>
      </c>
      <c r="AQ100" s="109">
        <f>IF(MOD(COLUMNS($O$93:AQ$93)-1,$M100)=0,1,0)</f>
        <v>0</v>
      </c>
      <c r="AR100" s="109">
        <f>IF(MOD(COLUMNS($O$93:AR$93)-1,$M100)=0,1,0)</f>
        <v>0</v>
      </c>
      <c r="AS100" s="109">
        <f>IF(MOD(COLUMNS($O$93:AS$93)-1,$M100)=0,1,0)</f>
        <v>0</v>
      </c>
      <c r="AT100" s="109">
        <f>IF(MOD(COLUMNS($O$93:AT$93)-1,$M100)=0,1,0)</f>
        <v>0</v>
      </c>
      <c r="AU100" s="109">
        <f>IF(MOD(COLUMNS($O$93:AU$93)-1,$M100)=0,1,0)</f>
        <v>0</v>
      </c>
      <c r="AV100" s="109">
        <f>IF(MOD(COLUMNS($O$93:AV$93)-1,$M100)=0,1,0)</f>
        <v>0</v>
      </c>
      <c r="AW100" s="109">
        <f>IF(MOD(COLUMNS($O$93:AW$93)-1,$M100)=0,1,0)</f>
        <v>0</v>
      </c>
      <c r="AX100" s="109">
        <f>IF(MOD(COLUMNS($O$93:AX$93)-1,$M100)=0,1,0)</f>
        <v>0</v>
      </c>
      <c r="AY100" s="109">
        <f>IF(MOD(COLUMNS($O$93:AY$93)-1,$M100)=0,1,0)</f>
        <v>0</v>
      </c>
      <c r="AZ100" s="109">
        <f>IF(MOD(COLUMNS($O$93:AZ$93)-1,$M100)=0,1,0)</f>
        <v>0</v>
      </c>
      <c r="BA100" s="109">
        <f>IF(MOD(COLUMNS($O$93:BA$93)-1,$M100)=0,1,0)</f>
        <v>0</v>
      </c>
      <c r="BB100" s="109">
        <f>IF(MOD(COLUMNS($O$93:BB$93)-1,$M100)=0,1,0)</f>
        <v>0</v>
      </c>
      <c r="BC100" s="109">
        <f>IF(MOD(COLUMNS($O$93:BC$93)-1,$M100)=0,1,0)</f>
        <v>0</v>
      </c>
    </row>
    <row r="101" spans="2:55" hidden="1" outlineLevel="1" x14ac:dyDescent="0.2">
      <c r="B101" s="20" t="s">
        <v>193</v>
      </c>
      <c r="C101" s="17" t="s">
        <v>19</v>
      </c>
      <c r="D101" s="17">
        <v>25000</v>
      </c>
      <c r="E101" s="167" t="s">
        <v>71</v>
      </c>
      <c r="F101" s="486" t="s">
        <v>78</v>
      </c>
      <c r="G101" s="487"/>
      <c r="H101" s="487"/>
      <c r="I101" s="487"/>
      <c r="J101" s="488"/>
      <c r="L101" s="99">
        <v>0</v>
      </c>
      <c r="M101" s="99">
        <v>10</v>
      </c>
      <c r="N101" s="99">
        <f t="shared" si="20"/>
        <v>5</v>
      </c>
      <c r="O101" s="109">
        <f>IF(MOD(COLUMNS($O$93:O$93)-1,$M101)=0,1,0)</f>
        <v>1</v>
      </c>
      <c r="P101" s="109">
        <f>IF(MOD(COLUMNS($O$93:P$93)-1,$M101)=0,1,0)</f>
        <v>0</v>
      </c>
      <c r="Q101" s="109">
        <f>IF(MOD(COLUMNS($O$93:Q$93)-1,$M101)=0,1,0)</f>
        <v>0</v>
      </c>
      <c r="R101" s="109">
        <f>IF(MOD(COLUMNS($O$93:R$93)-1,$M101)=0,1,0)</f>
        <v>0</v>
      </c>
      <c r="S101" s="109">
        <f>IF(MOD(COLUMNS($O$93:S$93)-1,$M101)=0,1,0)</f>
        <v>0</v>
      </c>
      <c r="T101" s="109">
        <f>IF(MOD(COLUMNS($O$93:T$93)-1,$M101)=0,1,0)</f>
        <v>0</v>
      </c>
      <c r="U101" s="109">
        <f>IF(MOD(COLUMNS($O$93:U$93)-1,$M101)=0,1,0)</f>
        <v>0</v>
      </c>
      <c r="V101" s="109">
        <f>IF(MOD(COLUMNS($O$93:V$93)-1,$M101)=0,1,0)</f>
        <v>0</v>
      </c>
      <c r="W101" s="109">
        <f>IF(MOD(COLUMNS($O$93:W$93)-1,$M101)=0,1,0)</f>
        <v>0</v>
      </c>
      <c r="X101" s="109">
        <f>IF(MOD(COLUMNS($O$93:X$93)-1,$M101)=0,1,0)</f>
        <v>0</v>
      </c>
      <c r="Y101" s="109">
        <f>IF(MOD(COLUMNS($O$93:Y$93)-1,$M101)=0,1,0)</f>
        <v>1</v>
      </c>
      <c r="Z101" s="109">
        <f>IF(MOD(COLUMNS($O$93:Z$93)-1,$M101)=0,1,0)</f>
        <v>0</v>
      </c>
      <c r="AA101" s="109">
        <f>IF(MOD(COLUMNS($O$93:AA$93)-1,$M101)=0,1,0)</f>
        <v>0</v>
      </c>
      <c r="AB101" s="109">
        <f>IF(MOD(COLUMNS($O$93:AB$93)-1,$M101)=0,1,0)</f>
        <v>0</v>
      </c>
      <c r="AC101" s="109">
        <f>IF(MOD(COLUMNS($O$93:AC$93)-1,$M101)=0,1,0)</f>
        <v>0</v>
      </c>
      <c r="AD101" s="109">
        <f>IF(MOD(COLUMNS($O$93:AD$93)-1,$M101)=0,1,0)</f>
        <v>0</v>
      </c>
      <c r="AE101" s="109">
        <f>IF(MOD(COLUMNS($O$93:AE$93)-1,$M101)=0,1,0)</f>
        <v>0</v>
      </c>
      <c r="AF101" s="109">
        <f>IF(MOD(COLUMNS($O$93:AF$93)-1,$M101)=0,1,0)</f>
        <v>0</v>
      </c>
      <c r="AG101" s="109">
        <f>IF(MOD(COLUMNS($O$93:AG$93)-1,$M101)=0,1,0)</f>
        <v>0</v>
      </c>
      <c r="AH101" s="109">
        <f>IF(MOD(COLUMNS($O$93:AH$93)-1,$M101)=0,1,0)</f>
        <v>0</v>
      </c>
      <c r="AI101" s="109">
        <f>IF(MOD(COLUMNS($O$93:AI$93)-1,$M101)=0,1,0)</f>
        <v>1</v>
      </c>
      <c r="AJ101" s="109">
        <f>IF(MOD(COLUMNS($O$93:AJ$93)-1,$M101)=0,1,0)</f>
        <v>0</v>
      </c>
      <c r="AK101" s="109">
        <f>IF(MOD(COLUMNS($O$93:AK$93)-1,$M101)=0,1,0)</f>
        <v>0</v>
      </c>
      <c r="AL101" s="109">
        <f>IF(MOD(COLUMNS($O$93:AL$93)-1,$M101)=0,1,0)</f>
        <v>0</v>
      </c>
      <c r="AM101" s="109">
        <f>IF(MOD(COLUMNS($O$93:AM$93)-1,$M101)=0,1,0)</f>
        <v>0</v>
      </c>
      <c r="AN101" s="109">
        <f>IF(MOD(COLUMNS($O$93:AN$93)-1,$M101)=0,1,0)</f>
        <v>0</v>
      </c>
      <c r="AO101" s="109">
        <f>IF(MOD(COLUMNS($O$93:AO$93)-1,$M101)=0,1,0)</f>
        <v>0</v>
      </c>
      <c r="AP101" s="109">
        <f>IF(MOD(COLUMNS($O$93:AP$93)-1,$M101)=0,1,0)</f>
        <v>0</v>
      </c>
      <c r="AQ101" s="109">
        <f>IF(MOD(COLUMNS($O$93:AQ$93)-1,$M101)=0,1,0)</f>
        <v>0</v>
      </c>
      <c r="AR101" s="109">
        <f>IF(MOD(COLUMNS($O$93:AR$93)-1,$M101)=0,1,0)</f>
        <v>0</v>
      </c>
      <c r="AS101" s="109">
        <f>IF(MOD(COLUMNS($O$93:AS$93)-1,$M101)=0,1,0)</f>
        <v>1</v>
      </c>
      <c r="AT101" s="109">
        <f>IF(MOD(COLUMNS($O$93:AT$93)-1,$M101)=0,1,0)</f>
        <v>0</v>
      </c>
      <c r="AU101" s="109">
        <f>IF(MOD(COLUMNS($O$93:AU$93)-1,$M101)=0,1,0)</f>
        <v>0</v>
      </c>
      <c r="AV101" s="109">
        <f>IF(MOD(COLUMNS($O$93:AV$93)-1,$M101)=0,1,0)</f>
        <v>0</v>
      </c>
      <c r="AW101" s="109">
        <f>IF(MOD(COLUMNS($O$93:AW$93)-1,$M101)=0,1,0)</f>
        <v>0</v>
      </c>
      <c r="AX101" s="109">
        <f>IF(MOD(COLUMNS($O$93:AX$93)-1,$M101)=0,1,0)</f>
        <v>0</v>
      </c>
      <c r="AY101" s="109">
        <f>IF(MOD(COLUMNS($O$93:AY$93)-1,$M101)=0,1,0)</f>
        <v>0</v>
      </c>
      <c r="AZ101" s="109">
        <f>IF(MOD(COLUMNS($O$93:AZ$93)-1,$M101)=0,1,0)</f>
        <v>0</v>
      </c>
      <c r="BA101" s="109">
        <f>IF(MOD(COLUMNS($O$93:BA$93)-1,$M101)=0,1,0)</f>
        <v>0</v>
      </c>
      <c r="BB101" s="109">
        <f>IF(MOD(COLUMNS($O$93:BB$93)-1,$M101)=0,1,0)</f>
        <v>0</v>
      </c>
      <c r="BC101" s="109">
        <f>IF(MOD(COLUMNS($O$93:BC$93)-1,$M101)=0,1,0)</f>
        <v>1</v>
      </c>
    </row>
    <row r="102" spans="2:55" hidden="1" outlineLevel="1" x14ac:dyDescent="0.2">
      <c r="B102" s="20" t="s">
        <v>293</v>
      </c>
      <c r="C102" s="17" t="s">
        <v>19</v>
      </c>
      <c r="D102" s="17">
        <v>40000</v>
      </c>
      <c r="E102" s="167" t="s">
        <v>71</v>
      </c>
      <c r="F102" s="486" t="s">
        <v>78</v>
      </c>
      <c r="G102" s="487"/>
      <c r="H102" s="487"/>
      <c r="I102" s="487"/>
      <c r="J102" s="488"/>
      <c r="L102" s="99">
        <v>0</v>
      </c>
      <c r="M102" s="99">
        <v>25</v>
      </c>
      <c r="N102" s="99">
        <f t="shared" si="20"/>
        <v>2</v>
      </c>
      <c r="O102" s="109">
        <f>IF(MOD(COLUMNS($O$93:O$93)-1,$M102)=0,1,0)</f>
        <v>1</v>
      </c>
      <c r="P102" s="109">
        <f>IF(MOD(COLUMNS($O$93:P$93)-1,$M102)=0,1,0)</f>
        <v>0</v>
      </c>
      <c r="Q102" s="109">
        <f>IF(MOD(COLUMNS($O$93:Q$93)-1,$M102)=0,1,0)</f>
        <v>0</v>
      </c>
      <c r="R102" s="109">
        <f>IF(MOD(COLUMNS($O$93:R$93)-1,$M102)=0,1,0)</f>
        <v>0</v>
      </c>
      <c r="S102" s="109">
        <f>IF(MOD(COLUMNS($O$93:S$93)-1,$M102)=0,1,0)</f>
        <v>0</v>
      </c>
      <c r="T102" s="109">
        <f>IF(MOD(COLUMNS($O$93:T$93)-1,$M102)=0,1,0)</f>
        <v>0</v>
      </c>
      <c r="U102" s="109">
        <f>IF(MOD(COLUMNS($O$93:U$93)-1,$M102)=0,1,0)</f>
        <v>0</v>
      </c>
      <c r="V102" s="109">
        <f>IF(MOD(COLUMNS($O$93:V$93)-1,$M102)=0,1,0)</f>
        <v>0</v>
      </c>
      <c r="W102" s="109">
        <f>IF(MOD(COLUMNS($O$93:W$93)-1,$M102)=0,1,0)</f>
        <v>0</v>
      </c>
      <c r="X102" s="109">
        <f>IF(MOD(COLUMNS($O$93:X$93)-1,$M102)=0,1,0)</f>
        <v>0</v>
      </c>
      <c r="Y102" s="109">
        <f>IF(MOD(COLUMNS($O$93:Y$93)-1,$M102)=0,1,0)</f>
        <v>0</v>
      </c>
      <c r="Z102" s="109">
        <f>IF(MOD(COLUMNS($O$93:Z$93)-1,$M102)=0,1,0)</f>
        <v>0</v>
      </c>
      <c r="AA102" s="109">
        <f>IF(MOD(COLUMNS($O$93:AA$93)-1,$M102)=0,1,0)</f>
        <v>0</v>
      </c>
      <c r="AB102" s="109">
        <f>IF(MOD(COLUMNS($O$93:AB$93)-1,$M102)=0,1,0)</f>
        <v>0</v>
      </c>
      <c r="AC102" s="109">
        <f>IF(MOD(COLUMNS($O$93:AC$93)-1,$M102)=0,1,0)</f>
        <v>0</v>
      </c>
      <c r="AD102" s="109">
        <f>IF(MOD(COLUMNS($O$93:AD$93)-1,$M102)=0,1,0)</f>
        <v>0</v>
      </c>
      <c r="AE102" s="109">
        <f>IF(MOD(COLUMNS($O$93:AE$93)-1,$M102)=0,1,0)</f>
        <v>0</v>
      </c>
      <c r="AF102" s="109">
        <f>IF(MOD(COLUMNS($O$93:AF$93)-1,$M102)=0,1,0)</f>
        <v>0</v>
      </c>
      <c r="AG102" s="109">
        <f>IF(MOD(COLUMNS($O$93:AG$93)-1,$M102)=0,1,0)</f>
        <v>0</v>
      </c>
      <c r="AH102" s="109">
        <f>IF(MOD(COLUMNS($O$93:AH$93)-1,$M102)=0,1,0)</f>
        <v>0</v>
      </c>
      <c r="AI102" s="109">
        <f>IF(MOD(COLUMNS($O$93:AI$93)-1,$M102)=0,1,0)</f>
        <v>0</v>
      </c>
      <c r="AJ102" s="109">
        <f>IF(MOD(COLUMNS($O$93:AJ$93)-1,$M102)=0,1,0)</f>
        <v>0</v>
      </c>
      <c r="AK102" s="109">
        <f>IF(MOD(COLUMNS($O$93:AK$93)-1,$M102)=0,1,0)</f>
        <v>0</v>
      </c>
      <c r="AL102" s="109">
        <f>IF(MOD(COLUMNS($O$93:AL$93)-1,$M102)=0,1,0)</f>
        <v>0</v>
      </c>
      <c r="AM102" s="109">
        <f>IF(MOD(COLUMNS($O$93:AM$93)-1,$M102)=0,1,0)</f>
        <v>0</v>
      </c>
      <c r="AN102" s="109">
        <f>IF(MOD(COLUMNS($O$93:AN$93)-1,$M102)=0,1,0)</f>
        <v>1</v>
      </c>
      <c r="AO102" s="109">
        <f>IF(MOD(COLUMNS($O$93:AO$93)-1,$M102)=0,1,0)</f>
        <v>0</v>
      </c>
      <c r="AP102" s="109">
        <f>IF(MOD(COLUMNS($O$93:AP$93)-1,$M102)=0,1,0)</f>
        <v>0</v>
      </c>
      <c r="AQ102" s="109">
        <f>IF(MOD(COLUMNS($O$93:AQ$93)-1,$M102)=0,1,0)</f>
        <v>0</v>
      </c>
      <c r="AR102" s="109">
        <f>IF(MOD(COLUMNS($O$93:AR$93)-1,$M102)=0,1,0)</f>
        <v>0</v>
      </c>
      <c r="AS102" s="109">
        <f>IF(MOD(COLUMNS($O$93:AS$93)-1,$M102)=0,1,0)</f>
        <v>0</v>
      </c>
      <c r="AT102" s="109">
        <f>IF(MOD(COLUMNS($O$93:AT$93)-1,$M102)=0,1,0)</f>
        <v>0</v>
      </c>
      <c r="AU102" s="109">
        <f>IF(MOD(COLUMNS($O$93:AU$93)-1,$M102)=0,1,0)</f>
        <v>0</v>
      </c>
      <c r="AV102" s="109">
        <f>IF(MOD(COLUMNS($O$93:AV$93)-1,$M102)=0,1,0)</f>
        <v>0</v>
      </c>
      <c r="AW102" s="109">
        <f>IF(MOD(COLUMNS($O$93:AW$93)-1,$M102)=0,1,0)</f>
        <v>0</v>
      </c>
      <c r="AX102" s="109">
        <f>IF(MOD(COLUMNS($O$93:AX$93)-1,$M102)=0,1,0)</f>
        <v>0</v>
      </c>
      <c r="AY102" s="109">
        <f>IF(MOD(COLUMNS($O$93:AY$93)-1,$M102)=0,1,0)</f>
        <v>0</v>
      </c>
      <c r="AZ102" s="109">
        <f>IF(MOD(COLUMNS($O$93:AZ$93)-1,$M102)=0,1,0)</f>
        <v>0</v>
      </c>
      <c r="BA102" s="109">
        <f>IF(MOD(COLUMNS($O$93:BA$93)-1,$M102)=0,1,0)</f>
        <v>0</v>
      </c>
      <c r="BB102" s="109">
        <f>IF(MOD(COLUMNS($O$93:BB$93)-1,$M102)=0,1,0)</f>
        <v>0</v>
      </c>
      <c r="BC102" s="109">
        <f>IF(MOD(COLUMNS($O$93:BC$93)-1,$M102)=0,1,0)</f>
        <v>0</v>
      </c>
    </row>
    <row r="103" spans="2:55" hidden="1" outlineLevel="1" x14ac:dyDescent="0.2">
      <c r="B103" s="20" t="s">
        <v>294</v>
      </c>
      <c r="C103" s="17" t="s">
        <v>19</v>
      </c>
      <c r="D103" s="17">
        <v>1000000</v>
      </c>
      <c r="E103" s="167" t="s">
        <v>71</v>
      </c>
      <c r="F103" s="486" t="s">
        <v>78</v>
      </c>
      <c r="G103" s="487"/>
      <c r="H103" s="487"/>
      <c r="I103" s="487"/>
      <c r="J103" s="488"/>
      <c r="L103" s="99">
        <v>0</v>
      </c>
      <c r="M103" s="99">
        <v>25</v>
      </c>
      <c r="N103" s="99">
        <f t="shared" si="20"/>
        <v>2</v>
      </c>
      <c r="O103" s="109">
        <f>IF(MOD(COLUMNS($O$93:O$93)-1,$M103)=0,1,0)</f>
        <v>1</v>
      </c>
      <c r="P103" s="109">
        <f>IF(MOD(COLUMNS($O$93:P$93)-1,$M103)=0,1,0)</f>
        <v>0</v>
      </c>
      <c r="Q103" s="109">
        <f>IF(MOD(COLUMNS($O$93:Q$93)-1,$M103)=0,1,0)</f>
        <v>0</v>
      </c>
      <c r="R103" s="109">
        <f>IF(MOD(COLUMNS($O$93:R$93)-1,$M103)=0,1,0)</f>
        <v>0</v>
      </c>
      <c r="S103" s="109">
        <f>IF(MOD(COLUMNS($O$93:S$93)-1,$M103)=0,1,0)</f>
        <v>0</v>
      </c>
      <c r="T103" s="109">
        <f>IF(MOD(COLUMNS($O$93:T$93)-1,$M103)=0,1,0)</f>
        <v>0</v>
      </c>
      <c r="U103" s="109">
        <f>IF(MOD(COLUMNS($O$93:U$93)-1,$M103)=0,1,0)</f>
        <v>0</v>
      </c>
      <c r="V103" s="109">
        <f>IF(MOD(COLUMNS($O$93:V$93)-1,$M103)=0,1,0)</f>
        <v>0</v>
      </c>
      <c r="W103" s="109">
        <f>IF(MOD(COLUMNS($O$93:W$93)-1,$M103)=0,1,0)</f>
        <v>0</v>
      </c>
      <c r="X103" s="109">
        <f>IF(MOD(COLUMNS($O$93:X$93)-1,$M103)=0,1,0)</f>
        <v>0</v>
      </c>
      <c r="Y103" s="109">
        <f>IF(MOD(COLUMNS($O$93:Y$93)-1,$M103)=0,1,0)</f>
        <v>0</v>
      </c>
      <c r="Z103" s="109">
        <f>IF(MOD(COLUMNS($O$93:Z$93)-1,$M103)=0,1,0)</f>
        <v>0</v>
      </c>
      <c r="AA103" s="109">
        <f>IF(MOD(COLUMNS($O$93:AA$93)-1,$M103)=0,1,0)</f>
        <v>0</v>
      </c>
      <c r="AB103" s="109">
        <f>IF(MOD(COLUMNS($O$93:AB$93)-1,$M103)=0,1,0)</f>
        <v>0</v>
      </c>
      <c r="AC103" s="109">
        <f>IF(MOD(COLUMNS($O$93:AC$93)-1,$M103)=0,1,0)</f>
        <v>0</v>
      </c>
      <c r="AD103" s="109">
        <f>IF(MOD(COLUMNS($O$93:AD$93)-1,$M103)=0,1,0)</f>
        <v>0</v>
      </c>
      <c r="AE103" s="109">
        <f>IF(MOD(COLUMNS($O$93:AE$93)-1,$M103)=0,1,0)</f>
        <v>0</v>
      </c>
      <c r="AF103" s="109">
        <f>IF(MOD(COLUMNS($O$93:AF$93)-1,$M103)=0,1,0)</f>
        <v>0</v>
      </c>
      <c r="AG103" s="109">
        <f>IF(MOD(COLUMNS($O$93:AG$93)-1,$M103)=0,1,0)</f>
        <v>0</v>
      </c>
      <c r="AH103" s="109">
        <f>IF(MOD(COLUMNS($O$93:AH$93)-1,$M103)=0,1,0)</f>
        <v>0</v>
      </c>
      <c r="AI103" s="109">
        <f>IF(MOD(COLUMNS($O$93:AI$93)-1,$M103)=0,1,0)</f>
        <v>0</v>
      </c>
      <c r="AJ103" s="109">
        <f>IF(MOD(COLUMNS($O$93:AJ$93)-1,$M103)=0,1,0)</f>
        <v>0</v>
      </c>
      <c r="AK103" s="109">
        <f>IF(MOD(COLUMNS($O$93:AK$93)-1,$M103)=0,1,0)</f>
        <v>0</v>
      </c>
      <c r="AL103" s="109">
        <f>IF(MOD(COLUMNS($O$93:AL$93)-1,$M103)=0,1,0)</f>
        <v>0</v>
      </c>
      <c r="AM103" s="109">
        <f>IF(MOD(COLUMNS($O$93:AM$93)-1,$M103)=0,1,0)</f>
        <v>0</v>
      </c>
      <c r="AN103" s="109">
        <f>IF(MOD(COLUMNS($O$93:AN$93)-1,$M103)=0,1,0)</f>
        <v>1</v>
      </c>
      <c r="AO103" s="109">
        <f>IF(MOD(COLUMNS($O$93:AO$93)-1,$M103)=0,1,0)</f>
        <v>0</v>
      </c>
      <c r="AP103" s="109">
        <f>IF(MOD(COLUMNS($O$93:AP$93)-1,$M103)=0,1,0)</f>
        <v>0</v>
      </c>
      <c r="AQ103" s="109">
        <f>IF(MOD(COLUMNS($O$93:AQ$93)-1,$M103)=0,1,0)</f>
        <v>0</v>
      </c>
      <c r="AR103" s="109">
        <f>IF(MOD(COLUMNS($O$93:AR$93)-1,$M103)=0,1,0)</f>
        <v>0</v>
      </c>
      <c r="AS103" s="109">
        <f>IF(MOD(COLUMNS($O$93:AS$93)-1,$M103)=0,1,0)</f>
        <v>0</v>
      </c>
      <c r="AT103" s="109">
        <f>IF(MOD(COLUMNS($O$93:AT$93)-1,$M103)=0,1,0)</f>
        <v>0</v>
      </c>
      <c r="AU103" s="109">
        <f>IF(MOD(COLUMNS($O$93:AU$93)-1,$M103)=0,1,0)</f>
        <v>0</v>
      </c>
      <c r="AV103" s="109">
        <f>IF(MOD(COLUMNS($O$93:AV$93)-1,$M103)=0,1,0)</f>
        <v>0</v>
      </c>
      <c r="AW103" s="109">
        <f>IF(MOD(COLUMNS($O$93:AW$93)-1,$M103)=0,1,0)</f>
        <v>0</v>
      </c>
      <c r="AX103" s="109">
        <f>IF(MOD(COLUMNS($O$93:AX$93)-1,$M103)=0,1,0)</f>
        <v>0</v>
      </c>
      <c r="AY103" s="109">
        <f>IF(MOD(COLUMNS($O$93:AY$93)-1,$M103)=0,1,0)</f>
        <v>0</v>
      </c>
      <c r="AZ103" s="109">
        <f>IF(MOD(COLUMNS($O$93:AZ$93)-1,$M103)=0,1,0)</f>
        <v>0</v>
      </c>
      <c r="BA103" s="109">
        <f>IF(MOD(COLUMNS($O$93:BA$93)-1,$M103)=0,1,0)</f>
        <v>0</v>
      </c>
      <c r="BB103" s="109">
        <f>IF(MOD(COLUMNS($O$93:BB$93)-1,$M103)=0,1,0)</f>
        <v>0</v>
      </c>
      <c r="BC103" s="109">
        <f>IF(MOD(COLUMNS($O$93:BC$93)-1,$M103)=0,1,0)</f>
        <v>0</v>
      </c>
    </row>
    <row r="104" spans="2:55" hidden="1" outlineLevel="1" x14ac:dyDescent="0.2">
      <c r="B104" s="20" t="s">
        <v>233</v>
      </c>
      <c r="C104" s="17" t="s">
        <v>19</v>
      </c>
      <c r="D104" s="17">
        <v>8000</v>
      </c>
      <c r="E104" s="167" t="s">
        <v>71</v>
      </c>
      <c r="F104" s="486" t="s">
        <v>78</v>
      </c>
      <c r="G104" s="487"/>
      <c r="H104" s="487"/>
      <c r="I104" s="487"/>
      <c r="J104" s="488"/>
      <c r="L104" s="99">
        <v>0</v>
      </c>
      <c r="M104" s="99">
        <v>10</v>
      </c>
      <c r="N104" s="99">
        <f t="shared" si="20"/>
        <v>5</v>
      </c>
      <c r="O104" s="109">
        <f>IF(MOD(COLUMNS($O$93:O$93)-1,$M104)=0,1,0)</f>
        <v>1</v>
      </c>
      <c r="P104" s="109">
        <f>IF(MOD(COLUMNS($O$93:P$93)-1,$M104)=0,1,0)</f>
        <v>0</v>
      </c>
      <c r="Q104" s="109">
        <f>IF(MOD(COLUMNS($O$93:Q$93)-1,$M104)=0,1,0)</f>
        <v>0</v>
      </c>
      <c r="R104" s="109">
        <f>IF(MOD(COLUMNS($O$93:R$93)-1,$M104)=0,1,0)</f>
        <v>0</v>
      </c>
      <c r="S104" s="109">
        <f>IF(MOD(COLUMNS($O$93:S$93)-1,$M104)=0,1,0)</f>
        <v>0</v>
      </c>
      <c r="T104" s="109">
        <f>IF(MOD(COLUMNS($O$93:T$93)-1,$M104)=0,1,0)</f>
        <v>0</v>
      </c>
      <c r="U104" s="109">
        <f>IF(MOD(COLUMNS($O$93:U$93)-1,$M104)=0,1,0)</f>
        <v>0</v>
      </c>
      <c r="V104" s="109">
        <f>IF(MOD(COLUMNS($O$93:V$93)-1,$M104)=0,1,0)</f>
        <v>0</v>
      </c>
      <c r="W104" s="109">
        <f>IF(MOD(COLUMNS($O$93:W$93)-1,$M104)=0,1,0)</f>
        <v>0</v>
      </c>
      <c r="X104" s="109">
        <f>IF(MOD(COLUMNS($O$93:X$93)-1,$M104)=0,1,0)</f>
        <v>0</v>
      </c>
      <c r="Y104" s="109">
        <f>IF(MOD(COLUMNS($O$93:Y$93)-1,$M104)=0,1,0)</f>
        <v>1</v>
      </c>
      <c r="Z104" s="109">
        <f>IF(MOD(COLUMNS($O$93:Z$93)-1,$M104)=0,1,0)</f>
        <v>0</v>
      </c>
      <c r="AA104" s="109">
        <f>IF(MOD(COLUMNS($O$93:AA$93)-1,$M104)=0,1,0)</f>
        <v>0</v>
      </c>
      <c r="AB104" s="109">
        <f>IF(MOD(COLUMNS($O$93:AB$93)-1,$M104)=0,1,0)</f>
        <v>0</v>
      </c>
      <c r="AC104" s="109">
        <f>IF(MOD(COLUMNS($O$93:AC$93)-1,$M104)=0,1,0)</f>
        <v>0</v>
      </c>
      <c r="AD104" s="109">
        <f>IF(MOD(COLUMNS($O$93:AD$93)-1,$M104)=0,1,0)</f>
        <v>0</v>
      </c>
      <c r="AE104" s="109">
        <f>IF(MOD(COLUMNS($O$93:AE$93)-1,$M104)=0,1,0)</f>
        <v>0</v>
      </c>
      <c r="AF104" s="109">
        <f>IF(MOD(COLUMNS($O$93:AF$93)-1,$M104)=0,1,0)</f>
        <v>0</v>
      </c>
      <c r="AG104" s="109">
        <f>IF(MOD(COLUMNS($O$93:AG$93)-1,$M104)=0,1,0)</f>
        <v>0</v>
      </c>
      <c r="AH104" s="109">
        <f>IF(MOD(COLUMNS($O$93:AH$93)-1,$M104)=0,1,0)</f>
        <v>0</v>
      </c>
      <c r="AI104" s="109">
        <f>IF(MOD(COLUMNS($O$93:AI$93)-1,$M104)=0,1,0)</f>
        <v>1</v>
      </c>
      <c r="AJ104" s="109">
        <f>IF(MOD(COLUMNS($O$93:AJ$93)-1,$M104)=0,1,0)</f>
        <v>0</v>
      </c>
      <c r="AK104" s="109">
        <f>IF(MOD(COLUMNS($O$93:AK$93)-1,$M104)=0,1,0)</f>
        <v>0</v>
      </c>
      <c r="AL104" s="109">
        <f>IF(MOD(COLUMNS($O$93:AL$93)-1,$M104)=0,1,0)</f>
        <v>0</v>
      </c>
      <c r="AM104" s="109">
        <f>IF(MOD(COLUMNS($O$93:AM$93)-1,$M104)=0,1,0)</f>
        <v>0</v>
      </c>
      <c r="AN104" s="109">
        <f>IF(MOD(COLUMNS($O$93:AN$93)-1,$M104)=0,1,0)</f>
        <v>0</v>
      </c>
      <c r="AO104" s="109">
        <f>IF(MOD(COLUMNS($O$93:AO$93)-1,$M104)=0,1,0)</f>
        <v>0</v>
      </c>
      <c r="AP104" s="109">
        <f>IF(MOD(COLUMNS($O$93:AP$93)-1,$M104)=0,1,0)</f>
        <v>0</v>
      </c>
      <c r="AQ104" s="109">
        <f>IF(MOD(COLUMNS($O$93:AQ$93)-1,$M104)=0,1,0)</f>
        <v>0</v>
      </c>
      <c r="AR104" s="109">
        <f>IF(MOD(COLUMNS($O$93:AR$93)-1,$M104)=0,1,0)</f>
        <v>0</v>
      </c>
      <c r="AS104" s="109">
        <f>IF(MOD(COLUMNS($O$93:AS$93)-1,$M104)=0,1,0)</f>
        <v>1</v>
      </c>
      <c r="AT104" s="109">
        <f>IF(MOD(COLUMNS($O$93:AT$93)-1,$M104)=0,1,0)</f>
        <v>0</v>
      </c>
      <c r="AU104" s="109">
        <f>IF(MOD(COLUMNS($O$93:AU$93)-1,$M104)=0,1,0)</f>
        <v>0</v>
      </c>
      <c r="AV104" s="109">
        <f>IF(MOD(COLUMNS($O$93:AV$93)-1,$M104)=0,1,0)</f>
        <v>0</v>
      </c>
      <c r="AW104" s="109">
        <f>IF(MOD(COLUMNS($O$93:AW$93)-1,$M104)=0,1,0)</f>
        <v>0</v>
      </c>
      <c r="AX104" s="109">
        <f>IF(MOD(COLUMNS($O$93:AX$93)-1,$M104)=0,1,0)</f>
        <v>0</v>
      </c>
      <c r="AY104" s="109">
        <f>IF(MOD(COLUMNS($O$93:AY$93)-1,$M104)=0,1,0)</f>
        <v>0</v>
      </c>
      <c r="AZ104" s="109">
        <f>IF(MOD(COLUMNS($O$93:AZ$93)-1,$M104)=0,1,0)</f>
        <v>0</v>
      </c>
      <c r="BA104" s="109">
        <f>IF(MOD(COLUMNS($O$93:BA$93)-1,$M104)=0,1,0)</f>
        <v>0</v>
      </c>
      <c r="BB104" s="109">
        <f>IF(MOD(COLUMNS($O$93:BB$93)-1,$M104)=0,1,0)</f>
        <v>0</v>
      </c>
      <c r="BC104" s="109">
        <f>IF(MOD(COLUMNS($O$93:BC$93)-1,$M104)=0,1,0)</f>
        <v>1</v>
      </c>
    </row>
    <row r="105" spans="2:55" hidden="1" outlineLevel="1" x14ac:dyDescent="0.2">
      <c r="B105" s="20" t="s">
        <v>295</v>
      </c>
      <c r="C105" s="17" t="s">
        <v>19</v>
      </c>
      <c r="D105" s="17">
        <v>25000</v>
      </c>
      <c r="E105" s="167" t="s">
        <v>71</v>
      </c>
      <c r="F105" s="486" t="s">
        <v>78</v>
      </c>
      <c r="G105" s="487"/>
      <c r="H105" s="487"/>
      <c r="I105" s="487"/>
      <c r="J105" s="488"/>
      <c r="L105" s="99">
        <v>0</v>
      </c>
      <c r="M105" s="99">
        <v>10</v>
      </c>
      <c r="N105" s="99">
        <f t="shared" si="20"/>
        <v>5</v>
      </c>
      <c r="O105" s="109">
        <f>IF(MOD(COLUMNS($O$93:O$93)-1,$M105)=0,1,0)</f>
        <v>1</v>
      </c>
      <c r="P105" s="109">
        <f>IF(MOD(COLUMNS($O$93:P$93)-1,$M105)=0,1,0)</f>
        <v>0</v>
      </c>
      <c r="Q105" s="109">
        <f>IF(MOD(COLUMNS($O$93:Q$93)-1,$M105)=0,1,0)</f>
        <v>0</v>
      </c>
      <c r="R105" s="109">
        <f>IF(MOD(COLUMNS($O$93:R$93)-1,$M105)=0,1,0)</f>
        <v>0</v>
      </c>
      <c r="S105" s="109">
        <f>IF(MOD(COLUMNS($O$93:S$93)-1,$M105)=0,1,0)</f>
        <v>0</v>
      </c>
      <c r="T105" s="109">
        <f>IF(MOD(COLUMNS($O$93:T$93)-1,$M105)=0,1,0)</f>
        <v>0</v>
      </c>
      <c r="U105" s="109">
        <f>IF(MOD(COLUMNS($O$93:U$93)-1,$M105)=0,1,0)</f>
        <v>0</v>
      </c>
      <c r="V105" s="109">
        <f>IF(MOD(COLUMNS($O$93:V$93)-1,$M105)=0,1,0)</f>
        <v>0</v>
      </c>
      <c r="W105" s="109">
        <f>IF(MOD(COLUMNS($O$93:W$93)-1,$M105)=0,1,0)</f>
        <v>0</v>
      </c>
      <c r="X105" s="109">
        <f>IF(MOD(COLUMNS($O$93:X$93)-1,$M105)=0,1,0)</f>
        <v>0</v>
      </c>
      <c r="Y105" s="109">
        <f>IF(MOD(COLUMNS($O$93:Y$93)-1,$M105)=0,1,0)</f>
        <v>1</v>
      </c>
      <c r="Z105" s="109">
        <f>IF(MOD(COLUMNS($O$93:Z$93)-1,$M105)=0,1,0)</f>
        <v>0</v>
      </c>
      <c r="AA105" s="109">
        <f>IF(MOD(COLUMNS($O$93:AA$93)-1,$M105)=0,1,0)</f>
        <v>0</v>
      </c>
      <c r="AB105" s="109">
        <f>IF(MOD(COLUMNS($O$93:AB$93)-1,$M105)=0,1,0)</f>
        <v>0</v>
      </c>
      <c r="AC105" s="109">
        <f>IF(MOD(COLUMNS($O$93:AC$93)-1,$M105)=0,1,0)</f>
        <v>0</v>
      </c>
      <c r="AD105" s="109">
        <f>IF(MOD(COLUMNS($O$93:AD$93)-1,$M105)=0,1,0)</f>
        <v>0</v>
      </c>
      <c r="AE105" s="109">
        <f>IF(MOD(COLUMNS($O$93:AE$93)-1,$M105)=0,1,0)</f>
        <v>0</v>
      </c>
      <c r="AF105" s="109">
        <f>IF(MOD(COLUMNS($O$93:AF$93)-1,$M105)=0,1,0)</f>
        <v>0</v>
      </c>
      <c r="AG105" s="109">
        <f>IF(MOD(COLUMNS($O$93:AG$93)-1,$M105)=0,1,0)</f>
        <v>0</v>
      </c>
      <c r="AH105" s="109">
        <f>IF(MOD(COLUMNS($O$93:AH$93)-1,$M105)=0,1,0)</f>
        <v>0</v>
      </c>
      <c r="AI105" s="109">
        <f>IF(MOD(COLUMNS($O$93:AI$93)-1,$M105)=0,1,0)</f>
        <v>1</v>
      </c>
      <c r="AJ105" s="109">
        <f>IF(MOD(COLUMNS($O$93:AJ$93)-1,$M105)=0,1,0)</f>
        <v>0</v>
      </c>
      <c r="AK105" s="109">
        <f>IF(MOD(COLUMNS($O$93:AK$93)-1,$M105)=0,1,0)</f>
        <v>0</v>
      </c>
      <c r="AL105" s="109">
        <f>IF(MOD(COLUMNS($O$93:AL$93)-1,$M105)=0,1,0)</f>
        <v>0</v>
      </c>
      <c r="AM105" s="109">
        <f>IF(MOD(COLUMNS($O$93:AM$93)-1,$M105)=0,1,0)</f>
        <v>0</v>
      </c>
      <c r="AN105" s="109">
        <f>IF(MOD(COLUMNS($O$93:AN$93)-1,$M105)=0,1,0)</f>
        <v>0</v>
      </c>
      <c r="AO105" s="109">
        <f>IF(MOD(COLUMNS($O$93:AO$93)-1,$M105)=0,1,0)</f>
        <v>0</v>
      </c>
      <c r="AP105" s="109">
        <f>IF(MOD(COLUMNS($O$93:AP$93)-1,$M105)=0,1,0)</f>
        <v>0</v>
      </c>
      <c r="AQ105" s="109">
        <f>IF(MOD(COLUMNS($O$93:AQ$93)-1,$M105)=0,1,0)</f>
        <v>0</v>
      </c>
      <c r="AR105" s="109">
        <f>IF(MOD(COLUMNS($O$93:AR$93)-1,$M105)=0,1,0)</f>
        <v>0</v>
      </c>
      <c r="AS105" s="109">
        <f>IF(MOD(COLUMNS($O$93:AS$93)-1,$M105)=0,1,0)</f>
        <v>1</v>
      </c>
      <c r="AT105" s="109">
        <f>IF(MOD(COLUMNS($O$93:AT$93)-1,$M105)=0,1,0)</f>
        <v>0</v>
      </c>
      <c r="AU105" s="109">
        <f>IF(MOD(COLUMNS($O$93:AU$93)-1,$M105)=0,1,0)</f>
        <v>0</v>
      </c>
      <c r="AV105" s="109">
        <f>IF(MOD(COLUMNS($O$93:AV$93)-1,$M105)=0,1,0)</f>
        <v>0</v>
      </c>
      <c r="AW105" s="109">
        <f>IF(MOD(COLUMNS($O$93:AW$93)-1,$M105)=0,1,0)</f>
        <v>0</v>
      </c>
      <c r="AX105" s="109">
        <f>IF(MOD(COLUMNS($O$93:AX$93)-1,$M105)=0,1,0)</f>
        <v>0</v>
      </c>
      <c r="AY105" s="109">
        <f>IF(MOD(COLUMNS($O$93:AY$93)-1,$M105)=0,1,0)</f>
        <v>0</v>
      </c>
      <c r="AZ105" s="109">
        <f>IF(MOD(COLUMNS($O$93:AZ$93)-1,$M105)=0,1,0)</f>
        <v>0</v>
      </c>
      <c r="BA105" s="109">
        <f>IF(MOD(COLUMNS($O$93:BA$93)-1,$M105)=0,1,0)</f>
        <v>0</v>
      </c>
      <c r="BB105" s="109">
        <f>IF(MOD(COLUMNS($O$93:BB$93)-1,$M105)=0,1,0)</f>
        <v>0</v>
      </c>
      <c r="BC105" s="109">
        <f>IF(MOD(COLUMNS($O$93:BC$93)-1,$M105)=0,1,0)</f>
        <v>1</v>
      </c>
    </row>
    <row r="106" spans="2:55" hidden="1" outlineLevel="1" x14ac:dyDescent="0.2">
      <c r="B106" s="20" t="s">
        <v>296</v>
      </c>
      <c r="C106" s="17" t="s">
        <v>19</v>
      </c>
      <c r="D106" s="17">
        <v>250000</v>
      </c>
      <c r="E106" s="167" t="s">
        <v>71</v>
      </c>
      <c r="F106" s="486" t="s">
        <v>78</v>
      </c>
      <c r="G106" s="487"/>
      <c r="H106" s="487"/>
      <c r="I106" s="487"/>
      <c r="J106" s="488"/>
      <c r="L106" s="99">
        <v>0</v>
      </c>
      <c r="M106" s="99">
        <v>25</v>
      </c>
      <c r="N106" s="99">
        <f t="shared" si="20"/>
        <v>2</v>
      </c>
      <c r="O106" s="109">
        <f>IF(MOD(COLUMNS($O$93:O$93)-1,$M106)=0,1,0)</f>
        <v>1</v>
      </c>
      <c r="P106" s="109">
        <f>IF(MOD(COLUMNS($O$93:P$93)-1,$M106)=0,1,0)</f>
        <v>0</v>
      </c>
      <c r="Q106" s="109">
        <f>IF(MOD(COLUMNS($O$93:Q$93)-1,$M106)=0,1,0)</f>
        <v>0</v>
      </c>
      <c r="R106" s="109">
        <f>IF(MOD(COLUMNS($O$93:R$93)-1,$M106)=0,1,0)</f>
        <v>0</v>
      </c>
      <c r="S106" s="109">
        <f>IF(MOD(COLUMNS($O$93:S$93)-1,$M106)=0,1,0)</f>
        <v>0</v>
      </c>
      <c r="T106" s="109">
        <f>IF(MOD(COLUMNS($O$93:T$93)-1,$M106)=0,1,0)</f>
        <v>0</v>
      </c>
      <c r="U106" s="109">
        <f>IF(MOD(COLUMNS($O$93:U$93)-1,$M106)=0,1,0)</f>
        <v>0</v>
      </c>
      <c r="V106" s="109">
        <f>IF(MOD(COLUMNS($O$93:V$93)-1,$M106)=0,1,0)</f>
        <v>0</v>
      </c>
      <c r="W106" s="109">
        <f>IF(MOD(COLUMNS($O$93:W$93)-1,$M106)=0,1,0)</f>
        <v>0</v>
      </c>
      <c r="X106" s="109">
        <f>IF(MOD(COLUMNS($O$93:X$93)-1,$M106)=0,1,0)</f>
        <v>0</v>
      </c>
      <c r="Y106" s="109">
        <f>IF(MOD(COLUMNS($O$93:Y$93)-1,$M106)=0,1,0)</f>
        <v>0</v>
      </c>
      <c r="Z106" s="109">
        <f>IF(MOD(COLUMNS($O$93:Z$93)-1,$M106)=0,1,0)</f>
        <v>0</v>
      </c>
      <c r="AA106" s="109">
        <f>IF(MOD(COLUMNS($O$93:AA$93)-1,$M106)=0,1,0)</f>
        <v>0</v>
      </c>
      <c r="AB106" s="109">
        <f>IF(MOD(COLUMNS($O$93:AB$93)-1,$M106)=0,1,0)</f>
        <v>0</v>
      </c>
      <c r="AC106" s="109">
        <f>IF(MOD(COLUMNS($O$93:AC$93)-1,$M106)=0,1,0)</f>
        <v>0</v>
      </c>
      <c r="AD106" s="109">
        <f>IF(MOD(COLUMNS($O$93:AD$93)-1,$M106)=0,1,0)</f>
        <v>0</v>
      </c>
      <c r="AE106" s="109">
        <f>IF(MOD(COLUMNS($O$93:AE$93)-1,$M106)=0,1,0)</f>
        <v>0</v>
      </c>
      <c r="AF106" s="109">
        <f>IF(MOD(COLUMNS($O$93:AF$93)-1,$M106)=0,1,0)</f>
        <v>0</v>
      </c>
      <c r="AG106" s="109">
        <f>IF(MOD(COLUMNS($O$93:AG$93)-1,$M106)=0,1,0)</f>
        <v>0</v>
      </c>
      <c r="AH106" s="109">
        <f>IF(MOD(COLUMNS($O$93:AH$93)-1,$M106)=0,1,0)</f>
        <v>0</v>
      </c>
      <c r="AI106" s="109">
        <f>IF(MOD(COLUMNS($O$93:AI$93)-1,$M106)=0,1,0)</f>
        <v>0</v>
      </c>
      <c r="AJ106" s="109">
        <f>IF(MOD(COLUMNS($O$93:AJ$93)-1,$M106)=0,1,0)</f>
        <v>0</v>
      </c>
      <c r="AK106" s="109">
        <f>IF(MOD(COLUMNS($O$93:AK$93)-1,$M106)=0,1,0)</f>
        <v>0</v>
      </c>
      <c r="AL106" s="109">
        <f>IF(MOD(COLUMNS($O$93:AL$93)-1,$M106)=0,1,0)</f>
        <v>0</v>
      </c>
      <c r="AM106" s="109">
        <f>IF(MOD(COLUMNS($O$93:AM$93)-1,$M106)=0,1,0)</f>
        <v>0</v>
      </c>
      <c r="AN106" s="109">
        <f>IF(MOD(COLUMNS($O$93:AN$93)-1,$M106)=0,1,0)</f>
        <v>1</v>
      </c>
      <c r="AO106" s="109">
        <f>IF(MOD(COLUMNS($O$93:AO$93)-1,$M106)=0,1,0)</f>
        <v>0</v>
      </c>
      <c r="AP106" s="109">
        <f>IF(MOD(COLUMNS($O$93:AP$93)-1,$M106)=0,1,0)</f>
        <v>0</v>
      </c>
      <c r="AQ106" s="109">
        <f>IF(MOD(COLUMNS($O$93:AQ$93)-1,$M106)=0,1,0)</f>
        <v>0</v>
      </c>
      <c r="AR106" s="109">
        <f>IF(MOD(COLUMNS($O$93:AR$93)-1,$M106)=0,1,0)</f>
        <v>0</v>
      </c>
      <c r="AS106" s="109">
        <f>IF(MOD(COLUMNS($O$93:AS$93)-1,$M106)=0,1,0)</f>
        <v>0</v>
      </c>
      <c r="AT106" s="109">
        <f>IF(MOD(COLUMNS($O$93:AT$93)-1,$M106)=0,1,0)</f>
        <v>0</v>
      </c>
      <c r="AU106" s="109">
        <f>IF(MOD(COLUMNS($O$93:AU$93)-1,$M106)=0,1,0)</f>
        <v>0</v>
      </c>
      <c r="AV106" s="109">
        <f>IF(MOD(COLUMNS($O$93:AV$93)-1,$M106)=0,1,0)</f>
        <v>0</v>
      </c>
      <c r="AW106" s="109">
        <f>IF(MOD(COLUMNS($O$93:AW$93)-1,$M106)=0,1,0)</f>
        <v>0</v>
      </c>
      <c r="AX106" s="109">
        <f>IF(MOD(COLUMNS($O$93:AX$93)-1,$M106)=0,1,0)</f>
        <v>0</v>
      </c>
      <c r="AY106" s="109">
        <f>IF(MOD(COLUMNS($O$93:AY$93)-1,$M106)=0,1,0)</f>
        <v>0</v>
      </c>
      <c r="AZ106" s="109">
        <f>IF(MOD(COLUMNS($O$93:AZ$93)-1,$M106)=0,1,0)</f>
        <v>0</v>
      </c>
      <c r="BA106" s="109">
        <f>IF(MOD(COLUMNS($O$93:BA$93)-1,$M106)=0,1,0)</f>
        <v>0</v>
      </c>
      <c r="BB106" s="109">
        <f>IF(MOD(COLUMNS($O$93:BB$93)-1,$M106)=0,1,0)</f>
        <v>0</v>
      </c>
      <c r="BC106" s="109">
        <f>IF(MOD(COLUMNS($O$93:BC$93)-1,$M106)=0,1,0)</f>
        <v>0</v>
      </c>
    </row>
    <row r="107" spans="2:55" hidden="1" outlineLevel="1" x14ac:dyDescent="0.2">
      <c r="B107" s="21" t="s">
        <v>234</v>
      </c>
      <c r="C107" s="16" t="s">
        <v>19</v>
      </c>
      <c r="D107" s="16">
        <v>45000</v>
      </c>
      <c r="E107" s="166" t="s">
        <v>71</v>
      </c>
      <c r="F107" s="489" t="s">
        <v>78</v>
      </c>
      <c r="G107" s="490"/>
      <c r="H107" s="490"/>
      <c r="I107" s="490"/>
      <c r="J107" s="491"/>
      <c r="L107" s="99">
        <v>0</v>
      </c>
      <c r="M107" s="99">
        <v>25</v>
      </c>
      <c r="N107" s="99">
        <f t="shared" si="20"/>
        <v>2</v>
      </c>
      <c r="O107" s="109">
        <f>IF(MOD(COLUMNS($O$93:O$93)-1,$M107)=0,1,0)</f>
        <v>1</v>
      </c>
      <c r="P107" s="109">
        <f>IF(MOD(COLUMNS($O$93:P$93)-1,$M107)=0,1,0)</f>
        <v>0</v>
      </c>
      <c r="Q107" s="109">
        <f>IF(MOD(COLUMNS($O$93:Q$93)-1,$M107)=0,1,0)</f>
        <v>0</v>
      </c>
      <c r="R107" s="109">
        <f>IF(MOD(COLUMNS($O$93:R$93)-1,$M107)=0,1,0)</f>
        <v>0</v>
      </c>
      <c r="S107" s="109">
        <f>IF(MOD(COLUMNS($O$93:S$93)-1,$M107)=0,1,0)</f>
        <v>0</v>
      </c>
      <c r="T107" s="109">
        <f>IF(MOD(COLUMNS($O$93:T$93)-1,$M107)=0,1,0)</f>
        <v>0</v>
      </c>
      <c r="U107" s="109">
        <f>IF(MOD(COLUMNS($O$93:U$93)-1,$M107)=0,1,0)</f>
        <v>0</v>
      </c>
      <c r="V107" s="109">
        <f>IF(MOD(COLUMNS($O$93:V$93)-1,$M107)=0,1,0)</f>
        <v>0</v>
      </c>
      <c r="W107" s="109">
        <f>IF(MOD(COLUMNS($O$93:W$93)-1,$M107)=0,1,0)</f>
        <v>0</v>
      </c>
      <c r="X107" s="109">
        <f>IF(MOD(COLUMNS($O$93:X$93)-1,$M107)=0,1,0)</f>
        <v>0</v>
      </c>
      <c r="Y107" s="109">
        <f>IF(MOD(COLUMNS($O$93:Y$93)-1,$M107)=0,1,0)</f>
        <v>0</v>
      </c>
      <c r="Z107" s="109">
        <f>IF(MOD(COLUMNS($O$93:Z$93)-1,$M107)=0,1,0)</f>
        <v>0</v>
      </c>
      <c r="AA107" s="109">
        <f>IF(MOD(COLUMNS($O$93:AA$93)-1,$M107)=0,1,0)</f>
        <v>0</v>
      </c>
      <c r="AB107" s="109">
        <f>IF(MOD(COLUMNS($O$93:AB$93)-1,$M107)=0,1,0)</f>
        <v>0</v>
      </c>
      <c r="AC107" s="109">
        <f>IF(MOD(COLUMNS($O$93:AC$93)-1,$M107)=0,1,0)</f>
        <v>0</v>
      </c>
      <c r="AD107" s="109">
        <f>IF(MOD(COLUMNS($O$93:AD$93)-1,$M107)=0,1,0)</f>
        <v>0</v>
      </c>
      <c r="AE107" s="109">
        <f>IF(MOD(COLUMNS($O$93:AE$93)-1,$M107)=0,1,0)</f>
        <v>0</v>
      </c>
      <c r="AF107" s="109">
        <f>IF(MOD(COLUMNS($O$93:AF$93)-1,$M107)=0,1,0)</f>
        <v>0</v>
      </c>
      <c r="AG107" s="109">
        <f>IF(MOD(COLUMNS($O$93:AG$93)-1,$M107)=0,1,0)</f>
        <v>0</v>
      </c>
      <c r="AH107" s="109">
        <f>IF(MOD(COLUMNS($O$93:AH$93)-1,$M107)=0,1,0)</f>
        <v>0</v>
      </c>
      <c r="AI107" s="109">
        <f>IF(MOD(COLUMNS($O$93:AI$93)-1,$M107)=0,1,0)</f>
        <v>0</v>
      </c>
      <c r="AJ107" s="109">
        <f>IF(MOD(COLUMNS($O$93:AJ$93)-1,$M107)=0,1,0)</f>
        <v>0</v>
      </c>
      <c r="AK107" s="109">
        <f>IF(MOD(COLUMNS($O$93:AK$93)-1,$M107)=0,1,0)</f>
        <v>0</v>
      </c>
      <c r="AL107" s="109">
        <f>IF(MOD(COLUMNS($O$93:AL$93)-1,$M107)=0,1,0)</f>
        <v>0</v>
      </c>
      <c r="AM107" s="109">
        <f>IF(MOD(COLUMNS($O$93:AM$93)-1,$M107)=0,1,0)</f>
        <v>0</v>
      </c>
      <c r="AN107" s="109">
        <f>IF(MOD(COLUMNS($O$93:AN$93)-1,$M107)=0,1,0)</f>
        <v>1</v>
      </c>
      <c r="AO107" s="109">
        <f>IF(MOD(COLUMNS($O$93:AO$93)-1,$M107)=0,1,0)</f>
        <v>0</v>
      </c>
      <c r="AP107" s="109">
        <f>IF(MOD(COLUMNS($O$93:AP$93)-1,$M107)=0,1,0)</f>
        <v>0</v>
      </c>
      <c r="AQ107" s="109">
        <f>IF(MOD(COLUMNS($O$93:AQ$93)-1,$M107)=0,1,0)</f>
        <v>0</v>
      </c>
      <c r="AR107" s="109">
        <f>IF(MOD(COLUMNS($O$93:AR$93)-1,$M107)=0,1,0)</f>
        <v>0</v>
      </c>
      <c r="AS107" s="109">
        <f>IF(MOD(COLUMNS($O$93:AS$93)-1,$M107)=0,1,0)</f>
        <v>0</v>
      </c>
      <c r="AT107" s="109">
        <f>IF(MOD(COLUMNS($O$93:AT$93)-1,$M107)=0,1,0)</f>
        <v>0</v>
      </c>
      <c r="AU107" s="109">
        <f>IF(MOD(COLUMNS($O$93:AU$93)-1,$M107)=0,1,0)</f>
        <v>0</v>
      </c>
      <c r="AV107" s="109">
        <f>IF(MOD(COLUMNS($O$93:AV$93)-1,$M107)=0,1,0)</f>
        <v>0</v>
      </c>
      <c r="AW107" s="109">
        <f>IF(MOD(COLUMNS($O$93:AW$93)-1,$M107)=0,1,0)</f>
        <v>0</v>
      </c>
      <c r="AX107" s="109">
        <f>IF(MOD(COLUMNS($O$93:AX$93)-1,$M107)=0,1,0)</f>
        <v>0</v>
      </c>
      <c r="AY107" s="109">
        <f>IF(MOD(COLUMNS($O$93:AY$93)-1,$M107)=0,1,0)</f>
        <v>0</v>
      </c>
      <c r="AZ107" s="109">
        <f>IF(MOD(COLUMNS($O$93:AZ$93)-1,$M107)=0,1,0)</f>
        <v>0</v>
      </c>
      <c r="BA107" s="109">
        <f>IF(MOD(COLUMNS($O$93:BA$93)-1,$M107)=0,1,0)</f>
        <v>0</v>
      </c>
      <c r="BB107" s="109">
        <f>IF(MOD(COLUMNS($O$93:BB$93)-1,$M107)=0,1,0)</f>
        <v>0</v>
      </c>
      <c r="BC107" s="109">
        <f>IF(MOD(COLUMNS($O$93:BC$93)-1,$M107)=0,1,0)</f>
        <v>0</v>
      </c>
    </row>
    <row r="108" spans="2:55" hidden="1" outlineLevel="1" x14ac:dyDescent="0.2"/>
    <row r="109" spans="2:55" ht="12.75" hidden="1" outlineLevel="1" thickBot="1" x14ac:dyDescent="0.25"/>
    <row r="110" spans="2:55" hidden="1" outlineLevel="1" x14ac:dyDescent="0.2">
      <c r="D110" s="175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7"/>
    </row>
    <row r="111" spans="2:55" ht="15" hidden="1" outlineLevel="1" x14ac:dyDescent="0.25">
      <c r="B111" s="23" t="s">
        <v>145</v>
      </c>
      <c r="C111" s="170" t="s">
        <v>7</v>
      </c>
      <c r="D111" s="178" t="s">
        <v>29</v>
      </c>
      <c r="E111" s="24" t="s">
        <v>30</v>
      </c>
      <c r="F111" s="24" t="s">
        <v>31</v>
      </c>
      <c r="G111" s="24" t="s">
        <v>32</v>
      </c>
      <c r="H111" s="24" t="s">
        <v>33</v>
      </c>
      <c r="I111" s="24" t="s">
        <v>34</v>
      </c>
      <c r="J111" s="24" t="s">
        <v>35</v>
      </c>
      <c r="K111" s="24" t="s">
        <v>36</v>
      </c>
      <c r="L111" s="24" t="s">
        <v>37</v>
      </c>
      <c r="M111" s="24" t="s">
        <v>38</v>
      </c>
      <c r="N111" s="24" t="s">
        <v>39</v>
      </c>
      <c r="O111" s="179" t="s">
        <v>203</v>
      </c>
      <c r="P111" s="62" t="s">
        <v>67</v>
      </c>
      <c r="Q111" s="492" t="s">
        <v>68</v>
      </c>
      <c r="R111" s="493"/>
      <c r="S111" s="493"/>
      <c r="T111" s="493"/>
      <c r="U111" s="494"/>
    </row>
    <row r="112" spans="2:55" hidden="1" outlineLevel="1" x14ac:dyDescent="0.2">
      <c r="B112" s="19" t="s">
        <v>146</v>
      </c>
      <c r="C112" s="171" t="s">
        <v>53</v>
      </c>
      <c r="D112" s="180">
        <f t="shared" ref="D112:O112" si="21">$O$114*D$113*$W$113</f>
        <v>1059</v>
      </c>
      <c r="E112" s="15">
        <f t="shared" si="21"/>
        <v>1059</v>
      </c>
      <c r="F112" s="15">
        <f t="shared" si="21"/>
        <v>1059</v>
      </c>
      <c r="G112" s="15">
        <f t="shared" si="21"/>
        <v>1059</v>
      </c>
      <c r="H112" s="15">
        <f t="shared" si="21"/>
        <v>1059</v>
      </c>
      <c r="I112" s="15">
        <f t="shared" si="21"/>
        <v>1059</v>
      </c>
      <c r="J112" s="15">
        <f t="shared" si="21"/>
        <v>1059</v>
      </c>
      <c r="K112" s="15">
        <f t="shared" si="21"/>
        <v>1059</v>
      </c>
      <c r="L112" s="15">
        <f t="shared" si="21"/>
        <v>1059</v>
      </c>
      <c r="M112" s="15">
        <f t="shared" si="21"/>
        <v>1059</v>
      </c>
      <c r="N112" s="15">
        <f t="shared" si="21"/>
        <v>1059</v>
      </c>
      <c r="O112" s="191">
        <f t="shared" si="21"/>
        <v>1059</v>
      </c>
      <c r="P112" s="167"/>
      <c r="Q112" s="486"/>
      <c r="R112" s="487"/>
      <c r="S112" s="487"/>
      <c r="T112" s="487"/>
      <c r="U112" s="488"/>
    </row>
    <row r="113" spans="2:24" hidden="1" outlineLevel="1" x14ac:dyDescent="0.2">
      <c r="B113" s="88" t="s">
        <v>147</v>
      </c>
      <c r="C113" s="172" t="s">
        <v>148</v>
      </c>
      <c r="D113" s="181">
        <f>D$114/$O$114</f>
        <v>1</v>
      </c>
      <c r="E113" s="117">
        <f t="shared" ref="E113:N113" si="22">E$114/$O$114</f>
        <v>1</v>
      </c>
      <c r="F113" s="117">
        <f t="shared" si="22"/>
        <v>1</v>
      </c>
      <c r="G113" s="117">
        <f t="shared" si="22"/>
        <v>1</v>
      </c>
      <c r="H113" s="117">
        <f>H$114/$O$114</f>
        <v>1</v>
      </c>
      <c r="I113" s="117">
        <f t="shared" si="22"/>
        <v>1</v>
      </c>
      <c r="J113" s="117">
        <f t="shared" si="22"/>
        <v>1</v>
      </c>
      <c r="K113" s="117">
        <f t="shared" si="22"/>
        <v>1</v>
      </c>
      <c r="L113" s="117">
        <f t="shared" si="22"/>
        <v>1</v>
      </c>
      <c r="M113" s="117">
        <f>M$114/$O$114</f>
        <v>1</v>
      </c>
      <c r="N113" s="117">
        <f t="shared" si="22"/>
        <v>1</v>
      </c>
      <c r="O113" s="192">
        <f>O$114/$O$114</f>
        <v>1</v>
      </c>
      <c r="P113" s="167"/>
      <c r="Q113" s="486"/>
      <c r="R113" s="487"/>
      <c r="S113" s="487"/>
      <c r="T113" s="487"/>
      <c r="U113" s="488"/>
      <c r="W113" s="98">
        <f>$W$114/$O$114</f>
        <v>1</v>
      </c>
      <c r="X113" s="115" t="s">
        <v>149</v>
      </c>
    </row>
    <row r="114" spans="2:24" hidden="1" outlineLevel="1" x14ac:dyDescent="0.2">
      <c r="B114" s="88" t="s">
        <v>150</v>
      </c>
      <c r="C114" s="172" t="s">
        <v>53</v>
      </c>
      <c r="D114" s="182">
        <f t="shared" ref="D114:O114" si="23">SUM(D$115:D$118)</f>
        <v>1059</v>
      </c>
      <c r="E114" s="85">
        <f t="shared" si="23"/>
        <v>1059</v>
      </c>
      <c r="F114" s="85">
        <f t="shared" si="23"/>
        <v>1059</v>
      </c>
      <c r="G114" s="85">
        <f t="shared" si="23"/>
        <v>1059</v>
      </c>
      <c r="H114" s="85">
        <f t="shared" si="23"/>
        <v>1059</v>
      </c>
      <c r="I114" s="85">
        <f t="shared" si="23"/>
        <v>1059</v>
      </c>
      <c r="J114" s="85">
        <f t="shared" si="23"/>
        <v>1059</v>
      </c>
      <c r="K114" s="85">
        <f t="shared" si="23"/>
        <v>1059</v>
      </c>
      <c r="L114" s="85">
        <f t="shared" si="23"/>
        <v>1059</v>
      </c>
      <c r="M114" s="85">
        <f t="shared" si="23"/>
        <v>1059</v>
      </c>
      <c r="N114" s="85">
        <f t="shared" si="23"/>
        <v>1059</v>
      </c>
      <c r="O114" s="193">
        <f t="shared" si="23"/>
        <v>1059</v>
      </c>
      <c r="P114" s="167"/>
      <c r="Q114" s="486"/>
      <c r="R114" s="487"/>
      <c r="S114" s="487"/>
      <c r="T114" s="487"/>
      <c r="U114" s="488"/>
      <c r="W114" s="118">
        <v>1059</v>
      </c>
      <c r="X114" s="115" t="s">
        <v>151</v>
      </c>
    </row>
    <row r="115" spans="2:24" hidden="1" outlineLevel="1" x14ac:dyDescent="0.2">
      <c r="B115" s="103" t="s">
        <v>264</v>
      </c>
      <c r="C115" s="172" t="s">
        <v>53</v>
      </c>
      <c r="D115" s="182">
        <v>81</v>
      </c>
      <c r="E115" s="85">
        <v>81</v>
      </c>
      <c r="F115" s="85">
        <v>81</v>
      </c>
      <c r="G115" s="85">
        <v>81</v>
      </c>
      <c r="H115" s="85">
        <v>81</v>
      </c>
      <c r="I115" s="85">
        <v>81</v>
      </c>
      <c r="J115" s="85">
        <v>81</v>
      </c>
      <c r="K115" s="85">
        <v>81</v>
      </c>
      <c r="L115" s="85">
        <v>81</v>
      </c>
      <c r="M115" s="85">
        <v>81</v>
      </c>
      <c r="N115" s="85">
        <v>81</v>
      </c>
      <c r="O115" s="193">
        <v>81</v>
      </c>
      <c r="P115" s="167" t="s">
        <v>71</v>
      </c>
      <c r="Q115" s="486" t="s">
        <v>72</v>
      </c>
      <c r="R115" s="487"/>
      <c r="S115" s="487"/>
      <c r="T115" s="487"/>
      <c r="U115" s="488"/>
    </row>
    <row r="116" spans="2:24" hidden="1" outlineLevel="1" x14ac:dyDescent="0.2">
      <c r="B116" s="103" t="s">
        <v>265</v>
      </c>
      <c r="C116" s="172" t="s">
        <v>53</v>
      </c>
      <c r="D116" s="182">
        <v>487</v>
      </c>
      <c r="E116" s="85">
        <v>487</v>
      </c>
      <c r="F116" s="85">
        <v>487</v>
      </c>
      <c r="G116" s="85">
        <v>487</v>
      </c>
      <c r="H116" s="85">
        <v>487</v>
      </c>
      <c r="I116" s="85">
        <v>487</v>
      </c>
      <c r="J116" s="85">
        <v>487</v>
      </c>
      <c r="K116" s="85">
        <v>487</v>
      </c>
      <c r="L116" s="85">
        <v>487</v>
      </c>
      <c r="M116" s="85">
        <v>487</v>
      </c>
      <c r="N116" s="85">
        <v>487</v>
      </c>
      <c r="O116" s="193">
        <v>487</v>
      </c>
      <c r="P116" s="167" t="s">
        <v>71</v>
      </c>
      <c r="Q116" s="486" t="s">
        <v>78</v>
      </c>
      <c r="R116" s="487"/>
      <c r="S116" s="487"/>
      <c r="T116" s="487"/>
      <c r="U116" s="488"/>
    </row>
    <row r="117" spans="2:24" hidden="1" outlineLevel="1" x14ac:dyDescent="0.2">
      <c r="B117" s="103" t="s">
        <v>266</v>
      </c>
      <c r="C117" s="172" t="s">
        <v>53</v>
      </c>
      <c r="D117" s="182">
        <v>360</v>
      </c>
      <c r="E117" s="85">
        <v>360</v>
      </c>
      <c r="F117" s="85">
        <v>360</v>
      </c>
      <c r="G117" s="85">
        <v>360</v>
      </c>
      <c r="H117" s="85">
        <v>360</v>
      </c>
      <c r="I117" s="85">
        <v>360</v>
      </c>
      <c r="J117" s="85">
        <v>360</v>
      </c>
      <c r="K117" s="85">
        <v>360</v>
      </c>
      <c r="L117" s="85">
        <v>360</v>
      </c>
      <c r="M117" s="85">
        <v>360</v>
      </c>
      <c r="N117" s="85">
        <v>360</v>
      </c>
      <c r="O117" s="193">
        <v>360</v>
      </c>
      <c r="P117" s="228" t="s">
        <v>71</v>
      </c>
      <c r="Q117" s="486" t="s">
        <v>78</v>
      </c>
      <c r="R117" s="487"/>
      <c r="S117" s="487"/>
      <c r="T117" s="487"/>
      <c r="U117" s="488"/>
    </row>
    <row r="118" spans="2:24" hidden="1" outlineLevel="1" x14ac:dyDescent="0.2">
      <c r="B118" s="138" t="s">
        <v>267</v>
      </c>
      <c r="C118" s="173" t="s">
        <v>53</v>
      </c>
      <c r="D118" s="183">
        <v>131</v>
      </c>
      <c r="E118" s="91">
        <v>131</v>
      </c>
      <c r="F118" s="91">
        <v>131</v>
      </c>
      <c r="G118" s="91">
        <v>131</v>
      </c>
      <c r="H118" s="91">
        <v>131</v>
      </c>
      <c r="I118" s="91">
        <v>131</v>
      </c>
      <c r="J118" s="91">
        <v>131</v>
      </c>
      <c r="K118" s="91">
        <v>131</v>
      </c>
      <c r="L118" s="91">
        <v>131</v>
      </c>
      <c r="M118" s="91">
        <v>131</v>
      </c>
      <c r="N118" s="91">
        <v>131</v>
      </c>
      <c r="O118" s="194">
        <v>131</v>
      </c>
      <c r="P118" s="206" t="s">
        <v>71</v>
      </c>
      <c r="Q118" s="489" t="s">
        <v>78</v>
      </c>
      <c r="R118" s="490"/>
      <c r="S118" s="490"/>
      <c r="T118" s="490"/>
      <c r="U118" s="491"/>
    </row>
    <row r="119" spans="2:24" hidden="1" outlineLevel="1" x14ac:dyDescent="0.2">
      <c r="C119" s="8"/>
      <c r="D119" s="184"/>
      <c r="O119" s="185"/>
    </row>
    <row r="120" spans="2:24" hidden="1" outlineLevel="1" x14ac:dyDescent="0.2">
      <c r="D120" s="186"/>
      <c r="O120" s="185"/>
    </row>
    <row r="121" spans="2:24" ht="15" hidden="1" outlineLevel="1" x14ac:dyDescent="0.25">
      <c r="B121" s="23" t="s">
        <v>161</v>
      </c>
      <c r="C121" s="170" t="s">
        <v>7</v>
      </c>
      <c r="D121" s="178" t="s">
        <v>29</v>
      </c>
      <c r="E121" s="24" t="s">
        <v>30</v>
      </c>
      <c r="F121" s="24" t="s">
        <v>31</v>
      </c>
      <c r="G121" s="24" t="s">
        <v>32</v>
      </c>
      <c r="H121" s="24" t="s">
        <v>33</v>
      </c>
      <c r="I121" s="24" t="s">
        <v>34</v>
      </c>
      <c r="J121" s="24" t="s">
        <v>35</v>
      </c>
      <c r="K121" s="24" t="s">
        <v>36</v>
      </c>
      <c r="L121" s="24" t="s">
        <v>37</v>
      </c>
      <c r="M121" s="24" t="s">
        <v>38</v>
      </c>
      <c r="N121" s="24" t="s">
        <v>39</v>
      </c>
      <c r="O121" s="179" t="s">
        <v>203</v>
      </c>
      <c r="P121" s="62" t="s">
        <v>67</v>
      </c>
      <c r="Q121" s="492" t="s">
        <v>68</v>
      </c>
      <c r="R121" s="493"/>
      <c r="S121" s="493"/>
      <c r="T121" s="493"/>
      <c r="U121" s="494"/>
    </row>
    <row r="122" spans="2:24" hidden="1" outlineLevel="1" x14ac:dyDescent="0.2">
      <c r="B122" s="20" t="s">
        <v>162</v>
      </c>
      <c r="C122" s="174" t="s">
        <v>275</v>
      </c>
      <c r="D122" s="187">
        <f t="shared" ref="D122:O122" si="24">$O$124*D$123*$W$123</f>
        <v>92</v>
      </c>
      <c r="E122" s="17">
        <f t="shared" si="24"/>
        <v>92</v>
      </c>
      <c r="F122" s="17">
        <f t="shared" si="24"/>
        <v>92</v>
      </c>
      <c r="G122" s="17">
        <f t="shared" si="24"/>
        <v>92</v>
      </c>
      <c r="H122" s="17">
        <f t="shared" si="24"/>
        <v>92</v>
      </c>
      <c r="I122" s="17">
        <f t="shared" si="24"/>
        <v>92</v>
      </c>
      <c r="J122" s="17">
        <f t="shared" si="24"/>
        <v>92</v>
      </c>
      <c r="K122" s="17">
        <f t="shared" si="24"/>
        <v>92</v>
      </c>
      <c r="L122" s="17">
        <f t="shared" si="24"/>
        <v>92</v>
      </c>
      <c r="M122" s="17">
        <f t="shared" si="24"/>
        <v>92</v>
      </c>
      <c r="N122" s="17">
        <f t="shared" si="24"/>
        <v>92</v>
      </c>
      <c r="O122" s="195">
        <f t="shared" si="24"/>
        <v>92</v>
      </c>
      <c r="P122" s="167"/>
      <c r="Q122" s="486"/>
      <c r="R122" s="487"/>
      <c r="S122" s="487"/>
      <c r="T122" s="487"/>
      <c r="U122" s="488"/>
      <c r="W122" s="119"/>
    </row>
    <row r="123" spans="2:24" s="100" customFormat="1" hidden="1" outlineLevel="1" x14ac:dyDescent="0.2">
      <c r="B123" s="88" t="s">
        <v>147</v>
      </c>
      <c r="C123" s="172" t="s">
        <v>148</v>
      </c>
      <c r="D123" s="181">
        <f t="shared" ref="D123:O123" si="25">D$124/$O$124</f>
        <v>1</v>
      </c>
      <c r="E123" s="117">
        <f t="shared" si="25"/>
        <v>1</v>
      </c>
      <c r="F123" s="117">
        <f t="shared" si="25"/>
        <v>1</v>
      </c>
      <c r="G123" s="117">
        <f t="shared" si="25"/>
        <v>1</v>
      </c>
      <c r="H123" s="117">
        <f t="shared" si="25"/>
        <v>1</v>
      </c>
      <c r="I123" s="117">
        <f t="shared" si="25"/>
        <v>1</v>
      </c>
      <c r="J123" s="117">
        <f t="shared" si="25"/>
        <v>1</v>
      </c>
      <c r="K123" s="117">
        <f t="shared" si="25"/>
        <v>1</v>
      </c>
      <c r="L123" s="117">
        <f t="shared" si="25"/>
        <v>1</v>
      </c>
      <c r="M123" s="117">
        <f t="shared" si="25"/>
        <v>1</v>
      </c>
      <c r="N123" s="117">
        <f t="shared" si="25"/>
        <v>1</v>
      </c>
      <c r="O123" s="192">
        <f t="shared" si="25"/>
        <v>1</v>
      </c>
      <c r="P123" s="167"/>
      <c r="Q123" s="486"/>
      <c r="R123" s="487"/>
      <c r="S123" s="487"/>
      <c r="T123" s="487"/>
      <c r="U123" s="488"/>
      <c r="W123" s="98">
        <f>$W$124/$O$124</f>
        <v>1</v>
      </c>
      <c r="X123" s="115" t="s">
        <v>149</v>
      </c>
    </row>
    <row r="124" spans="2:24" s="100" customFormat="1" hidden="1" outlineLevel="1" x14ac:dyDescent="0.2">
      <c r="B124" s="88" t="s">
        <v>150</v>
      </c>
      <c r="C124" s="172" t="s">
        <v>275</v>
      </c>
      <c r="D124" s="182">
        <v>92</v>
      </c>
      <c r="E124" s="85">
        <v>92</v>
      </c>
      <c r="F124" s="85">
        <v>92</v>
      </c>
      <c r="G124" s="85">
        <v>92</v>
      </c>
      <c r="H124" s="85">
        <v>92</v>
      </c>
      <c r="I124" s="85">
        <v>92</v>
      </c>
      <c r="J124" s="85">
        <v>92</v>
      </c>
      <c r="K124" s="85">
        <v>92</v>
      </c>
      <c r="L124" s="85">
        <v>92</v>
      </c>
      <c r="M124" s="85">
        <v>92</v>
      </c>
      <c r="N124" s="85">
        <v>92</v>
      </c>
      <c r="O124" s="193">
        <v>92</v>
      </c>
      <c r="P124" s="167"/>
      <c r="Q124" s="486"/>
      <c r="R124" s="487"/>
      <c r="S124" s="487"/>
      <c r="T124" s="487"/>
      <c r="U124" s="488"/>
      <c r="W124" s="118">
        <v>92</v>
      </c>
      <c r="X124" s="115" t="s">
        <v>151</v>
      </c>
    </row>
    <row r="125" spans="2:24" hidden="1" outlineLevel="1" x14ac:dyDescent="0.2">
      <c r="B125" s="20"/>
      <c r="C125" s="174"/>
      <c r="D125" s="18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95"/>
      <c r="P125" s="167"/>
      <c r="Q125" s="486"/>
      <c r="R125" s="487"/>
      <c r="S125" s="487"/>
      <c r="T125" s="487"/>
      <c r="U125" s="488"/>
      <c r="W125" s="119"/>
    </row>
    <row r="126" spans="2:24" hidden="1" outlineLevel="1" x14ac:dyDescent="0.2">
      <c r="B126" s="20" t="s">
        <v>57</v>
      </c>
      <c r="C126" s="174" t="s">
        <v>53</v>
      </c>
      <c r="D126" s="187">
        <f t="shared" ref="D126:O126" si="26">$O$128*D$127*$W$127</f>
        <v>600</v>
      </c>
      <c r="E126" s="17">
        <f t="shared" si="26"/>
        <v>600</v>
      </c>
      <c r="F126" s="17">
        <f t="shared" si="26"/>
        <v>600</v>
      </c>
      <c r="G126" s="17">
        <f t="shared" si="26"/>
        <v>600</v>
      </c>
      <c r="H126" s="17">
        <f t="shared" si="26"/>
        <v>600</v>
      </c>
      <c r="I126" s="17">
        <f t="shared" si="26"/>
        <v>600</v>
      </c>
      <c r="J126" s="17">
        <f t="shared" si="26"/>
        <v>600</v>
      </c>
      <c r="K126" s="17">
        <f t="shared" si="26"/>
        <v>600</v>
      </c>
      <c r="L126" s="17">
        <f t="shared" si="26"/>
        <v>600</v>
      </c>
      <c r="M126" s="17">
        <f t="shared" si="26"/>
        <v>600</v>
      </c>
      <c r="N126" s="17">
        <f t="shared" si="26"/>
        <v>600</v>
      </c>
      <c r="O126" s="195">
        <f t="shared" si="26"/>
        <v>600</v>
      </c>
      <c r="P126" s="228"/>
      <c r="Q126" s="486"/>
      <c r="R126" s="487"/>
      <c r="S126" s="487"/>
      <c r="T126" s="487"/>
      <c r="U126" s="488"/>
      <c r="W126" s="119"/>
    </row>
    <row r="127" spans="2:24" hidden="1" outlineLevel="1" x14ac:dyDescent="0.2">
      <c r="B127" s="88" t="s">
        <v>147</v>
      </c>
      <c r="C127" s="172" t="s">
        <v>148</v>
      </c>
      <c r="D127" s="181">
        <f t="shared" ref="D127:O127" si="27">D$128/$O$128</f>
        <v>1</v>
      </c>
      <c r="E127" s="117">
        <f t="shared" si="27"/>
        <v>1</v>
      </c>
      <c r="F127" s="117">
        <f t="shared" si="27"/>
        <v>1</v>
      </c>
      <c r="G127" s="117">
        <f t="shared" si="27"/>
        <v>1</v>
      </c>
      <c r="H127" s="117">
        <f t="shared" si="27"/>
        <v>1</v>
      </c>
      <c r="I127" s="117">
        <f t="shared" si="27"/>
        <v>1</v>
      </c>
      <c r="J127" s="117">
        <f t="shared" si="27"/>
        <v>1</v>
      </c>
      <c r="K127" s="117">
        <f t="shared" si="27"/>
        <v>1</v>
      </c>
      <c r="L127" s="117">
        <f t="shared" si="27"/>
        <v>1</v>
      </c>
      <c r="M127" s="117">
        <f t="shared" si="27"/>
        <v>1</v>
      </c>
      <c r="N127" s="117">
        <f t="shared" si="27"/>
        <v>1</v>
      </c>
      <c r="O127" s="192">
        <f t="shared" si="27"/>
        <v>1</v>
      </c>
      <c r="P127" s="228"/>
      <c r="Q127" s="486"/>
      <c r="R127" s="487"/>
      <c r="S127" s="487"/>
      <c r="T127" s="487"/>
      <c r="U127" s="488"/>
      <c r="W127" s="98">
        <f>$W$128/$O$128</f>
        <v>1</v>
      </c>
      <c r="X127" s="115" t="s">
        <v>149</v>
      </c>
    </row>
    <row r="128" spans="2:24" hidden="1" outlineLevel="1" x14ac:dyDescent="0.2">
      <c r="B128" s="90" t="s">
        <v>150</v>
      </c>
      <c r="C128" s="173" t="s">
        <v>53</v>
      </c>
      <c r="D128" s="183">
        <v>600</v>
      </c>
      <c r="E128" s="91">
        <v>600</v>
      </c>
      <c r="F128" s="91">
        <v>600</v>
      </c>
      <c r="G128" s="91">
        <v>600</v>
      </c>
      <c r="H128" s="91">
        <v>600</v>
      </c>
      <c r="I128" s="91">
        <v>600</v>
      </c>
      <c r="J128" s="91">
        <v>600</v>
      </c>
      <c r="K128" s="91">
        <v>600</v>
      </c>
      <c r="L128" s="91">
        <v>600</v>
      </c>
      <c r="M128" s="91">
        <v>600</v>
      </c>
      <c r="N128" s="91">
        <v>600</v>
      </c>
      <c r="O128" s="194">
        <v>600</v>
      </c>
      <c r="P128" s="206" t="s">
        <v>71</v>
      </c>
      <c r="Q128" s="489" t="s">
        <v>78</v>
      </c>
      <c r="R128" s="490"/>
      <c r="S128" s="490"/>
      <c r="T128" s="490"/>
      <c r="U128" s="491"/>
      <c r="W128" s="118">
        <v>600</v>
      </c>
      <c r="X128" s="115" t="s">
        <v>151</v>
      </c>
    </row>
    <row r="129" spans="2:15" ht="12.75" hidden="1" outlineLevel="1" thickBot="1" x14ac:dyDescent="0.25">
      <c r="D129" s="188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90"/>
    </row>
    <row r="130" spans="2:15" hidden="1" outlineLevel="1" x14ac:dyDescent="0.2"/>
    <row r="131" spans="2:15" hidden="1" outlineLevel="1" x14ac:dyDescent="0.2"/>
    <row r="132" spans="2:15" ht="15" hidden="1" outlineLevel="1" x14ac:dyDescent="0.25">
      <c r="B132" s="23" t="s">
        <v>165</v>
      </c>
      <c r="C132" s="24" t="s">
        <v>7</v>
      </c>
      <c r="D132" s="24" t="s">
        <v>66</v>
      </c>
      <c r="E132" s="24" t="s">
        <v>67</v>
      </c>
      <c r="F132" s="492" t="s">
        <v>68</v>
      </c>
      <c r="G132" s="493"/>
      <c r="H132" s="493"/>
      <c r="I132" s="493"/>
      <c r="J132" s="494"/>
    </row>
    <row r="133" spans="2:15" hidden="1" outlineLevel="1" x14ac:dyDescent="0.2">
      <c r="B133" s="19" t="s">
        <v>166</v>
      </c>
      <c r="C133" s="10" t="s">
        <v>23</v>
      </c>
      <c r="D133" s="25">
        <v>7</v>
      </c>
      <c r="E133" s="165" t="s">
        <v>71</v>
      </c>
      <c r="F133" s="504" t="s">
        <v>72</v>
      </c>
      <c r="G133" s="505"/>
      <c r="H133" s="505"/>
      <c r="I133" s="505"/>
      <c r="J133" s="506"/>
    </row>
    <row r="134" spans="2:15" hidden="1" outlineLevel="1" x14ac:dyDescent="0.2">
      <c r="B134" s="22" t="s">
        <v>167</v>
      </c>
      <c r="C134" s="157" t="s">
        <v>100</v>
      </c>
      <c r="D134" s="18">
        <v>65</v>
      </c>
      <c r="E134" s="167" t="s">
        <v>71</v>
      </c>
      <c r="F134" s="513" t="s">
        <v>78</v>
      </c>
      <c r="G134" s="514"/>
      <c r="H134" s="514"/>
      <c r="I134" s="514"/>
      <c r="J134" s="515"/>
    </row>
    <row r="135" spans="2:15" hidden="1" outlineLevel="1" x14ac:dyDescent="0.2">
      <c r="B135" s="20" t="s">
        <v>168</v>
      </c>
      <c r="C135" s="12" t="s">
        <v>169</v>
      </c>
      <c r="D135" s="159">
        <f>$K$135/100</f>
        <v>0.1</v>
      </c>
      <c r="E135" s="167" t="s">
        <v>71</v>
      </c>
      <c r="F135" s="513" t="s">
        <v>78</v>
      </c>
      <c r="G135" s="514"/>
      <c r="H135" s="514"/>
      <c r="I135" s="514"/>
      <c r="J135" s="515"/>
      <c r="K135" s="208">
        <v>10</v>
      </c>
    </row>
    <row r="136" spans="2:15" hidden="1" outlineLevel="1" x14ac:dyDescent="0.2">
      <c r="B136" s="22" t="s">
        <v>170</v>
      </c>
      <c r="C136" s="157" t="s">
        <v>148</v>
      </c>
      <c r="D136" s="158">
        <v>1.5</v>
      </c>
      <c r="E136" s="168" t="s">
        <v>71</v>
      </c>
      <c r="F136" s="498" t="s">
        <v>78</v>
      </c>
      <c r="G136" s="499"/>
      <c r="H136" s="499"/>
      <c r="I136" s="499"/>
      <c r="J136" s="500"/>
    </row>
    <row r="137" spans="2:15" hidden="1" outlineLevel="1" x14ac:dyDescent="0.2">
      <c r="B137" s="21" t="s">
        <v>171</v>
      </c>
      <c r="C137" s="11" t="s">
        <v>64</v>
      </c>
      <c r="D137" s="160">
        <f>1/$D$136</f>
        <v>0.66666666666666663</v>
      </c>
      <c r="E137" s="166"/>
      <c r="F137" s="501"/>
      <c r="G137" s="502"/>
      <c r="H137" s="502"/>
      <c r="I137" s="502"/>
      <c r="J137" s="503"/>
    </row>
    <row r="138" spans="2:15" hidden="1" outlineLevel="1" x14ac:dyDescent="0.2"/>
    <row r="139" spans="2:15" hidden="1" outlineLevel="1" x14ac:dyDescent="0.2">
      <c r="C139" s="108" t="s">
        <v>172</v>
      </c>
      <c r="D139" s="79" t="s">
        <v>173</v>
      </c>
      <c r="E139" s="108" t="s">
        <v>174</v>
      </c>
    </row>
    <row r="140" spans="2:15" ht="15" hidden="1" outlineLevel="1" x14ac:dyDescent="0.25">
      <c r="B140" s="23" t="s">
        <v>175</v>
      </c>
      <c r="C140" s="93" t="s">
        <v>23</v>
      </c>
      <c r="D140" s="24" t="s">
        <v>23</v>
      </c>
      <c r="E140" s="93" t="s">
        <v>23</v>
      </c>
    </row>
    <row r="141" spans="2:15" hidden="1" outlineLevel="1" x14ac:dyDescent="0.2">
      <c r="B141" s="19">
        <v>1</v>
      </c>
      <c r="C141" s="94">
        <f t="shared" ref="C141:C150" si="28">$D141/$D$137</f>
        <v>11.666666666666668</v>
      </c>
      <c r="D141" s="25">
        <f t="shared" ref="D141:D150" si="29">$E141/(1-$D$135)</f>
        <v>7.7777777777777777</v>
      </c>
      <c r="E141" s="94">
        <f>$D$133</f>
        <v>7</v>
      </c>
      <c r="I141" s="100"/>
      <c r="K141" s="36"/>
    </row>
    <row r="142" spans="2:15" hidden="1" outlineLevel="1" x14ac:dyDescent="0.2">
      <c r="B142" s="20">
        <v>2</v>
      </c>
      <c r="C142" s="95">
        <f t="shared" si="28"/>
        <v>11.666666666666668</v>
      </c>
      <c r="D142" s="26">
        <f t="shared" si="29"/>
        <v>7.7777777777777777</v>
      </c>
      <c r="E142" s="95">
        <f t="shared" ref="E142:E147" si="30">$E141</f>
        <v>7</v>
      </c>
      <c r="K142" s="36"/>
    </row>
    <row r="143" spans="2:15" hidden="1" outlineLevel="1" x14ac:dyDescent="0.2">
      <c r="B143" s="20">
        <v>3</v>
      </c>
      <c r="C143" s="95">
        <f t="shared" si="28"/>
        <v>11.666666666666668</v>
      </c>
      <c r="D143" s="26">
        <f t="shared" si="29"/>
        <v>7.7777777777777777</v>
      </c>
      <c r="E143" s="95">
        <f t="shared" si="30"/>
        <v>7</v>
      </c>
      <c r="I143" s="100"/>
      <c r="K143" s="36"/>
      <c r="M143" s="36"/>
    </row>
    <row r="144" spans="2:15" hidden="1" outlineLevel="1" x14ac:dyDescent="0.2">
      <c r="B144" s="20">
        <v>4</v>
      </c>
      <c r="C144" s="95">
        <f t="shared" si="28"/>
        <v>11.666666666666668</v>
      </c>
      <c r="D144" s="26">
        <f t="shared" si="29"/>
        <v>7.7777777777777777</v>
      </c>
      <c r="E144" s="95">
        <f t="shared" si="30"/>
        <v>7</v>
      </c>
      <c r="I144" s="100"/>
      <c r="K144" s="36"/>
      <c r="M144" s="36"/>
    </row>
    <row r="145" spans="2:11" hidden="1" outlineLevel="1" x14ac:dyDescent="0.2">
      <c r="B145" s="20">
        <v>5</v>
      </c>
      <c r="C145" s="95">
        <f t="shared" si="28"/>
        <v>11.666666666666668</v>
      </c>
      <c r="D145" s="26">
        <f t="shared" si="29"/>
        <v>7.7777777777777777</v>
      </c>
      <c r="E145" s="95">
        <f t="shared" si="30"/>
        <v>7</v>
      </c>
      <c r="J145" s="100"/>
    </row>
    <row r="146" spans="2:11" hidden="1" outlineLevel="1" x14ac:dyDescent="0.2">
      <c r="B146" s="20">
        <v>6</v>
      </c>
      <c r="C146" s="95">
        <f t="shared" si="28"/>
        <v>11.666666666666668</v>
      </c>
      <c r="D146" s="26">
        <f t="shared" si="29"/>
        <v>7.7777777777777777</v>
      </c>
      <c r="E146" s="95">
        <f t="shared" si="30"/>
        <v>7</v>
      </c>
      <c r="J146" s="100"/>
      <c r="K146" s="100"/>
    </row>
    <row r="147" spans="2:11" hidden="1" outlineLevel="1" x14ac:dyDescent="0.2">
      <c r="B147" s="20">
        <v>7</v>
      </c>
      <c r="C147" s="95">
        <f t="shared" si="28"/>
        <v>11.666666666666668</v>
      </c>
      <c r="D147" s="26">
        <f t="shared" si="29"/>
        <v>7.7777777777777777</v>
      </c>
      <c r="E147" s="95">
        <f t="shared" si="30"/>
        <v>7</v>
      </c>
      <c r="J147" s="100"/>
      <c r="K147" s="100"/>
    </row>
    <row r="148" spans="2:11" hidden="1" outlineLevel="1" x14ac:dyDescent="0.2">
      <c r="B148" s="20">
        <v>8</v>
      </c>
      <c r="C148" s="95">
        <f t="shared" si="28"/>
        <v>11.666666666666668</v>
      </c>
      <c r="D148" s="26">
        <f t="shared" si="29"/>
        <v>7.7777777777777777</v>
      </c>
      <c r="E148" s="95">
        <f t="shared" ref="E148" si="31">$E147</f>
        <v>7</v>
      </c>
      <c r="J148" s="100"/>
      <c r="K148" s="100"/>
    </row>
    <row r="149" spans="2:11" hidden="1" outlineLevel="1" x14ac:dyDescent="0.2">
      <c r="B149" s="20">
        <v>9</v>
      </c>
      <c r="C149" s="95">
        <f t="shared" si="28"/>
        <v>11.666666666666668</v>
      </c>
      <c r="D149" s="26">
        <f t="shared" si="29"/>
        <v>7.7777777777777777</v>
      </c>
      <c r="E149" s="95">
        <f>$E148</f>
        <v>7</v>
      </c>
      <c r="J149" s="100"/>
      <c r="K149" s="100"/>
    </row>
    <row r="150" spans="2:11" hidden="1" outlineLevel="1" x14ac:dyDescent="0.2">
      <c r="B150" s="20">
        <v>10</v>
      </c>
      <c r="C150" s="95">
        <f t="shared" si="28"/>
        <v>11.666666666666668</v>
      </c>
      <c r="D150" s="26">
        <f t="shared" si="29"/>
        <v>7.7777777777777777</v>
      </c>
      <c r="E150" s="95">
        <f>$E149</f>
        <v>7</v>
      </c>
      <c r="J150" s="100"/>
      <c r="K150" s="100"/>
    </row>
    <row r="151" spans="2:11" hidden="1" outlineLevel="1" x14ac:dyDescent="0.2">
      <c r="B151" s="20">
        <v>11</v>
      </c>
      <c r="C151" s="95">
        <f>$C150</f>
        <v>11.666666666666668</v>
      </c>
      <c r="D151" s="26">
        <f>$D150</f>
        <v>7.7777777777777777</v>
      </c>
      <c r="E151" s="95"/>
    </row>
    <row r="152" spans="2:11" hidden="1" outlineLevel="1" x14ac:dyDescent="0.2">
      <c r="B152" s="20">
        <v>12</v>
      </c>
      <c r="C152" s="95">
        <f>$C151</f>
        <v>11.666666666666668</v>
      </c>
      <c r="D152" s="26">
        <f t="shared" ref="D152:D154" si="32">$D151</f>
        <v>7.7777777777777777</v>
      </c>
      <c r="E152" s="95"/>
    </row>
    <row r="153" spans="2:11" hidden="1" outlineLevel="1" x14ac:dyDescent="0.2">
      <c r="B153" s="20">
        <v>13</v>
      </c>
      <c r="C153" s="95">
        <f>$C152</f>
        <v>11.666666666666668</v>
      </c>
      <c r="D153" s="26">
        <f t="shared" si="32"/>
        <v>7.7777777777777777</v>
      </c>
      <c r="E153" s="95"/>
    </row>
    <row r="154" spans="2:11" hidden="1" outlineLevel="1" x14ac:dyDescent="0.2">
      <c r="B154" s="20">
        <v>14</v>
      </c>
      <c r="C154" s="95">
        <f>$C153</f>
        <v>11.666666666666668</v>
      </c>
      <c r="D154" s="26">
        <f t="shared" si="32"/>
        <v>7.7777777777777777</v>
      </c>
      <c r="E154" s="95"/>
    </row>
    <row r="155" spans="2:11" hidden="1" outlineLevel="1" x14ac:dyDescent="0.2">
      <c r="B155" s="21" t="s">
        <v>27</v>
      </c>
      <c r="C155" s="96">
        <f>$C154</f>
        <v>11.666666666666668</v>
      </c>
      <c r="D155" s="27">
        <f>$D154</f>
        <v>7.7777777777777777</v>
      </c>
      <c r="E155" s="96"/>
    </row>
    <row r="156" spans="2:11" hidden="1" outlineLevel="1" x14ac:dyDescent="0.2"/>
    <row r="157" spans="2:11" hidden="1" outlineLevel="1" x14ac:dyDescent="0.2"/>
    <row r="158" spans="2:11" hidden="1" outlineLevel="1" x14ac:dyDescent="0.2"/>
    <row r="159" spans="2:11" collapsed="1" x14ac:dyDescent="0.2"/>
  </sheetData>
  <sheetProtection algorithmName="SHA-512" hashValue="7/0pd3aJO4j2jBirrED7mkoasgrp567FzbOfzUoJ+9omW6+v1wxHf0h+s01E8RLmMRz0ErMfrjR+BtlM9dpOPQ==" saltValue="RI3ZLJwBiecWqV1PSpMddA==" spinCount="100000" sheet="1" objects="1" scenarios="1" selectLockedCells="1" selectUnlockedCells="1"/>
  <mergeCells count="66">
    <mergeCell ref="Q126:U126"/>
    <mergeCell ref="Q122:U122"/>
    <mergeCell ref="Q123:U123"/>
    <mergeCell ref="F134:J134"/>
    <mergeCell ref="F103:J103"/>
    <mergeCell ref="F104:J104"/>
    <mergeCell ref="F105:J105"/>
    <mergeCell ref="F106:J106"/>
    <mergeCell ref="F107:J107"/>
    <mergeCell ref="Q121:U121"/>
    <mergeCell ref="F133:J133"/>
    <mergeCell ref="F137:J137"/>
    <mergeCell ref="Q111:U111"/>
    <mergeCell ref="Q112:U112"/>
    <mergeCell ref="Q113:U113"/>
    <mergeCell ref="Q114:U114"/>
    <mergeCell ref="Q115:U115"/>
    <mergeCell ref="Q116:U116"/>
    <mergeCell ref="F132:J132"/>
    <mergeCell ref="Q117:U117"/>
    <mergeCell ref="Q118:U118"/>
    <mergeCell ref="F135:J135"/>
    <mergeCell ref="Q124:U124"/>
    <mergeCell ref="F136:J136"/>
    <mergeCell ref="Q127:U127"/>
    <mergeCell ref="Q128:U128"/>
    <mergeCell ref="Q125:U125"/>
    <mergeCell ref="F101:J101"/>
    <mergeCell ref="F102:J102"/>
    <mergeCell ref="F78:J78"/>
    <mergeCell ref="F81:J81"/>
    <mergeCell ref="F82:J82"/>
    <mergeCell ref="F83:J83"/>
    <mergeCell ref="F84:J84"/>
    <mergeCell ref="F85:J85"/>
    <mergeCell ref="F86:J86"/>
    <mergeCell ref="F87:J87"/>
    <mergeCell ref="F88:J88"/>
    <mergeCell ref="F89:J89"/>
    <mergeCell ref="F90:J90"/>
    <mergeCell ref="F93:J93"/>
    <mergeCell ref="F94:J94"/>
    <mergeCell ref="F95:J95"/>
    <mergeCell ref="F74:J74"/>
    <mergeCell ref="F75:J75"/>
    <mergeCell ref="F76:J76"/>
    <mergeCell ref="F99:J99"/>
    <mergeCell ref="F100:J100"/>
    <mergeCell ref="F77:J77"/>
    <mergeCell ref="F96:J96"/>
    <mergeCell ref="F97:J97"/>
    <mergeCell ref="F98:J98"/>
    <mergeCell ref="F46:J46"/>
    <mergeCell ref="F39:J39"/>
    <mergeCell ref="F40:J40"/>
    <mergeCell ref="F41:J41"/>
    <mergeCell ref="F44:J44"/>
    <mergeCell ref="F45:J45"/>
    <mergeCell ref="F71:J71"/>
    <mergeCell ref="F72:J72"/>
    <mergeCell ref="F73:J73"/>
    <mergeCell ref="F47:J47"/>
    <mergeCell ref="F48:J48"/>
    <mergeCell ref="F68:J68"/>
    <mergeCell ref="F69:J69"/>
    <mergeCell ref="F70:J70"/>
  </mergeCells>
  <conditionalFormatting sqref="O94:BC107">
    <cfRule type="cellIs" dxfId="8" priority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theme="5" tint="-0.249977111117893"/>
  </sheetPr>
  <dimension ref="A1:AT42"/>
  <sheetViews>
    <sheetView workbookViewId="0">
      <selection activeCell="B4" sqref="B4"/>
    </sheetView>
  </sheetViews>
  <sheetFormatPr defaultColWidth="0" defaultRowHeight="0" customHeight="1" zeroHeight="1" x14ac:dyDescent="0.2"/>
  <cols>
    <col min="1" max="1" width="3.28515625" style="8" customWidth="1"/>
    <col min="2" max="2" width="33.85546875" style="8" customWidth="1"/>
    <col min="3" max="3" width="10.42578125" style="8" customWidth="1"/>
    <col min="4" max="4" width="17.42578125" style="8" customWidth="1"/>
    <col min="5" max="45" width="13.28515625" style="8" customWidth="1"/>
    <col min="46" max="46" width="9.140625" style="8" customWidth="1"/>
    <col min="47" max="16384" width="9.140625" style="8" hidden="1"/>
  </cols>
  <sheetData>
    <row r="1" spans="1:45" ht="18" customHeight="1" x14ac:dyDescent="0.2">
      <c r="B1" s="387"/>
    </row>
    <row r="2" spans="1:45" ht="62.1" customHeight="1" x14ac:dyDescent="0.2"/>
    <row r="3" spans="1:45" ht="26.1" customHeight="1" x14ac:dyDescent="0.2"/>
    <row r="4" spans="1:45" ht="24" customHeight="1" x14ac:dyDescent="0.2">
      <c r="B4" s="321" t="s">
        <v>338</v>
      </c>
      <c r="C4" s="9"/>
      <c r="D4" s="9"/>
      <c r="E4" s="9"/>
      <c r="F4" s="9"/>
    </row>
    <row r="5" spans="1:45" s="34" customFormat="1" ht="18.75" x14ac:dyDescent="0.25">
      <c r="B5" s="32"/>
      <c r="C5" s="33"/>
      <c r="D5" s="33"/>
      <c r="E5" s="33"/>
      <c r="F5" s="33"/>
      <c r="G5" s="32"/>
      <c r="H5" s="32"/>
      <c r="I5" s="32"/>
      <c r="J5" s="32"/>
      <c r="K5" s="32"/>
      <c r="L5" s="32"/>
      <c r="M5" s="32"/>
      <c r="N5" s="32"/>
    </row>
    <row r="6" spans="1:45" ht="21" x14ac:dyDescent="0.2">
      <c r="B6" s="288" t="s">
        <v>297</v>
      </c>
      <c r="C6" s="9"/>
      <c r="D6" s="9"/>
      <c r="E6" s="9"/>
      <c r="F6" s="9"/>
    </row>
    <row r="7" spans="1:45" ht="12" x14ac:dyDescent="0.2">
      <c r="C7" s="9"/>
      <c r="D7" s="9"/>
      <c r="E7" s="9"/>
      <c r="F7" s="9"/>
    </row>
    <row r="8" spans="1:45" ht="12.75" thickBot="1" x14ac:dyDescent="0.25">
      <c r="B8" s="349"/>
      <c r="C8" s="346"/>
      <c r="D8" s="332"/>
      <c r="E8" s="346"/>
      <c r="F8" s="346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</row>
    <row r="9" spans="1:45" s="41" customFormat="1" ht="12.75" x14ac:dyDescent="0.2">
      <c r="B9" s="350" t="s">
        <v>28</v>
      </c>
      <c r="C9" s="353" t="s">
        <v>7</v>
      </c>
      <c r="D9" s="338" t="s">
        <v>298</v>
      </c>
      <c r="E9" s="348" t="s">
        <v>111</v>
      </c>
      <c r="F9" s="354" t="s">
        <v>29</v>
      </c>
      <c r="G9" s="357" t="s">
        <v>30</v>
      </c>
      <c r="H9" s="357" t="s">
        <v>31</v>
      </c>
      <c r="I9" s="357" t="s">
        <v>32</v>
      </c>
      <c r="J9" s="357" t="s">
        <v>33</v>
      </c>
      <c r="K9" s="357" t="s">
        <v>34</v>
      </c>
      <c r="L9" s="357" t="s">
        <v>35</v>
      </c>
      <c r="M9" s="357" t="s">
        <v>36</v>
      </c>
      <c r="N9" s="357" t="s">
        <v>37</v>
      </c>
      <c r="O9" s="357" t="s">
        <v>38</v>
      </c>
      <c r="P9" s="357" t="s">
        <v>39</v>
      </c>
      <c r="Q9" s="357" t="s">
        <v>40</v>
      </c>
      <c r="R9" s="357" t="s">
        <v>41</v>
      </c>
      <c r="S9" s="357" t="s">
        <v>42</v>
      </c>
      <c r="T9" s="357" t="s">
        <v>112</v>
      </c>
      <c r="U9" s="357" t="s">
        <v>113</v>
      </c>
      <c r="V9" s="357" t="s">
        <v>114</v>
      </c>
      <c r="W9" s="357" t="s">
        <v>115</v>
      </c>
      <c r="X9" s="357" t="s">
        <v>116</v>
      </c>
      <c r="Y9" s="357" t="s">
        <v>117</v>
      </c>
      <c r="Z9" s="357" t="s">
        <v>118</v>
      </c>
      <c r="AA9" s="357" t="s">
        <v>119</v>
      </c>
      <c r="AB9" s="357" t="s">
        <v>120</v>
      </c>
      <c r="AC9" s="357" t="s">
        <v>121</v>
      </c>
      <c r="AD9" s="357" t="s">
        <v>122</v>
      </c>
      <c r="AE9" s="356" t="s">
        <v>123</v>
      </c>
      <c r="AF9" s="356" t="s">
        <v>124</v>
      </c>
      <c r="AG9" s="356" t="s">
        <v>125</v>
      </c>
      <c r="AH9" s="357" t="s">
        <v>126</v>
      </c>
      <c r="AI9" s="352" t="s">
        <v>127</v>
      </c>
      <c r="AJ9" s="352" t="s">
        <v>128</v>
      </c>
      <c r="AK9" s="352" t="s">
        <v>129</v>
      </c>
      <c r="AL9" s="352" t="s">
        <v>130</v>
      </c>
      <c r="AM9" s="352" t="s">
        <v>131</v>
      </c>
      <c r="AN9" s="352" t="s">
        <v>132</v>
      </c>
      <c r="AO9" s="352" t="s">
        <v>133</v>
      </c>
      <c r="AP9" s="352" t="s">
        <v>134</v>
      </c>
      <c r="AQ9" s="355" t="s">
        <v>135</v>
      </c>
      <c r="AR9" s="352" t="s">
        <v>136</v>
      </c>
      <c r="AS9" s="351" t="s">
        <v>137</v>
      </c>
    </row>
    <row r="10" spans="1:45" ht="12" x14ac:dyDescent="0.2">
      <c r="A10" s="322"/>
      <c r="B10" s="328" t="s">
        <v>299</v>
      </c>
      <c r="C10" s="334" t="s">
        <v>19</v>
      </c>
      <c r="D10" s="339">
        <f ca="1">SUM($E10:$AS10)</f>
        <v>23734499.225806441</v>
      </c>
      <c r="E10" s="373"/>
      <c r="F10" s="364">
        <f ca="1">'Default | C_&amp;_I | Mango'!D$23</f>
        <v>0</v>
      </c>
      <c r="G10" s="364">
        <f ca="1">'Default | C_&amp;_I | Mango'!E$23</f>
        <v>0</v>
      </c>
      <c r="H10" s="364">
        <f ca="1">'Default | C_&amp;_I | Mango'!F$23</f>
        <v>42255.539170506905</v>
      </c>
      <c r="I10" s="364">
        <f ca="1">'Default | C_&amp;_I | Mango'!G$23</f>
        <v>126766.61751152073</v>
      </c>
      <c r="J10" s="364">
        <f ca="1">'Default | C_&amp;_I | Mango'!H$23</f>
        <v>254261.77880184332</v>
      </c>
      <c r="K10" s="364">
        <f ca="1">'Default | C_&amp;_I | Mango'!I$23</f>
        <v>423283.93548387085</v>
      </c>
      <c r="L10" s="364">
        <f ca="1">'Default | C_&amp;_I | Mango'!J$23</f>
        <v>592306.09216589876</v>
      </c>
      <c r="M10" s="364">
        <f ca="1">'Default | C_&amp;_I | Mango'!K$23</f>
        <v>635290.17511520744</v>
      </c>
      <c r="N10" s="364">
        <f ca="1">'Default | C_&amp;_I | Mango'!L$23</f>
        <v>656417.944700461</v>
      </c>
      <c r="O10" s="364">
        <f ca="1">'Default | C_&amp;_I | Mango'!M$23</f>
        <v>677545.71428571444</v>
      </c>
      <c r="P10" s="364">
        <f ca="1">'Default | C_&amp;_I | Mango'!N$23</f>
        <v>677545.71428571432</v>
      </c>
      <c r="Q10" s="364">
        <f ca="1">'Default | C_&amp;_I | Mango'!O$23</f>
        <v>677545.71428571432</v>
      </c>
      <c r="R10" s="364">
        <f ca="1">'Default | C_&amp;_I | Mango'!P$23</f>
        <v>677545.71428571432</v>
      </c>
      <c r="S10" s="364">
        <f ca="1">'Default | C_&amp;_I | Mango'!Q$23</f>
        <v>677545.71428571432</v>
      </c>
      <c r="T10" s="364">
        <f ca="1">'Default | C_&amp;_I | Mango'!R$23</f>
        <v>677545.71428571432</v>
      </c>
      <c r="U10" s="364">
        <f ca="1">T$10</f>
        <v>677545.71428571432</v>
      </c>
      <c r="V10" s="364">
        <f ca="1">U$10</f>
        <v>677545.71428571432</v>
      </c>
      <c r="W10" s="364">
        <f t="shared" ref="W10:AS10" ca="1" si="0">V$10</f>
        <v>677545.71428571432</v>
      </c>
      <c r="X10" s="364">
        <f ca="1">W$10</f>
        <v>677545.71428571432</v>
      </c>
      <c r="Y10" s="364">
        <f t="shared" ca="1" si="0"/>
        <v>677545.71428571432</v>
      </c>
      <c r="Z10" s="364">
        <f ca="1">Y$10</f>
        <v>677545.71428571432</v>
      </c>
      <c r="AA10" s="364">
        <f t="shared" ca="1" si="0"/>
        <v>677545.71428571432</v>
      </c>
      <c r="AB10" s="364">
        <f t="shared" ca="1" si="0"/>
        <v>677545.71428571432</v>
      </c>
      <c r="AC10" s="364">
        <f ca="1">AB$10</f>
        <v>677545.71428571432</v>
      </c>
      <c r="AD10" s="364">
        <f t="shared" ca="1" si="0"/>
        <v>677545.71428571432</v>
      </c>
      <c r="AE10" s="364">
        <f t="shared" ca="1" si="0"/>
        <v>677545.71428571432</v>
      </c>
      <c r="AF10" s="364">
        <f ca="1">AE$10</f>
        <v>677545.71428571432</v>
      </c>
      <c r="AG10" s="373">
        <f t="shared" ca="1" si="0"/>
        <v>677545.71428571432</v>
      </c>
      <c r="AH10" s="364">
        <f t="shared" ca="1" si="0"/>
        <v>677545.71428571432</v>
      </c>
      <c r="AI10" s="383">
        <f t="shared" ca="1" si="0"/>
        <v>677545.71428571432</v>
      </c>
      <c r="AJ10" s="383">
        <f t="shared" ca="1" si="0"/>
        <v>677545.71428571432</v>
      </c>
      <c r="AK10" s="383">
        <f t="shared" ca="1" si="0"/>
        <v>677545.71428571432</v>
      </c>
      <c r="AL10" s="383">
        <f t="shared" ca="1" si="0"/>
        <v>677545.71428571432</v>
      </c>
      <c r="AM10" s="383">
        <f t="shared" ca="1" si="0"/>
        <v>677545.71428571432</v>
      </c>
      <c r="AN10" s="384">
        <f t="shared" ca="1" si="0"/>
        <v>677545.71428571432</v>
      </c>
      <c r="AO10" s="383">
        <f t="shared" ca="1" si="0"/>
        <v>677545.71428571432</v>
      </c>
      <c r="AP10" s="383">
        <f t="shared" ca="1" si="0"/>
        <v>677545.71428571432</v>
      </c>
      <c r="AQ10" s="383">
        <f t="shared" ca="1" si="0"/>
        <v>677545.71428571432</v>
      </c>
      <c r="AR10" s="384">
        <f ca="1">AQ$10</f>
        <v>677545.71428571432</v>
      </c>
      <c r="AS10" s="63">
        <f t="shared" ca="1" si="0"/>
        <v>677545.71428571432</v>
      </c>
    </row>
    <row r="11" spans="1:45" ht="12" x14ac:dyDescent="0.2">
      <c r="A11" s="322"/>
      <c r="B11" s="327"/>
      <c r="C11" s="333"/>
      <c r="D11" s="340"/>
      <c r="E11" s="374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74"/>
      <c r="AH11" s="365"/>
      <c r="AI11" s="365"/>
      <c r="AJ11" s="365"/>
      <c r="AK11" s="365"/>
      <c r="AL11" s="365"/>
      <c r="AM11" s="365"/>
      <c r="AN11" s="374"/>
      <c r="AO11" s="365"/>
      <c r="AP11" s="365"/>
      <c r="AQ11" s="365"/>
      <c r="AR11" s="374"/>
      <c r="AS11" s="64"/>
    </row>
    <row r="12" spans="1:45" ht="12" x14ac:dyDescent="0.2">
      <c r="A12" s="322"/>
      <c r="B12" s="328" t="s">
        <v>300</v>
      </c>
      <c r="C12" s="334" t="s">
        <v>19</v>
      </c>
      <c r="D12" s="339">
        <f t="shared" ref="D12:D22" si="1">SUM($E12:$AS12)</f>
        <v>-66370.829675647867</v>
      </c>
      <c r="E12" s="375">
        <f>-'Default | C_&amp;_I | Mango'!$D$38*'Default | C_&amp;_I | Mango'!$D$76</f>
        <v>-66370.829675647867</v>
      </c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75"/>
      <c r="AH12" s="366"/>
      <c r="AI12" s="366"/>
      <c r="AJ12" s="366"/>
      <c r="AK12" s="366"/>
      <c r="AL12" s="366"/>
      <c r="AM12" s="366"/>
      <c r="AN12" s="375"/>
      <c r="AO12" s="366"/>
      <c r="AP12" s="366"/>
      <c r="AQ12" s="366"/>
      <c r="AR12" s="375"/>
      <c r="AS12" s="63"/>
    </row>
    <row r="13" spans="1:45" ht="12" x14ac:dyDescent="0.2">
      <c r="A13" s="322"/>
      <c r="B13" s="327" t="s">
        <v>301</v>
      </c>
      <c r="C13" s="333" t="s">
        <v>19</v>
      </c>
      <c r="D13" s="339">
        <f t="shared" si="1"/>
        <v>0</v>
      </c>
      <c r="E13" s="374">
        <f>-'Default | C_&amp;_I | Mango'!$D$38*'Default | C_&amp;_I | Mango'!$D$77</f>
        <v>0</v>
      </c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74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74"/>
      <c r="AH13" s="365"/>
      <c r="AI13" s="365"/>
      <c r="AJ13" s="365"/>
      <c r="AK13" s="365"/>
      <c r="AL13" s="365"/>
      <c r="AM13" s="365"/>
      <c r="AN13" s="374"/>
      <c r="AO13" s="365"/>
      <c r="AP13" s="365"/>
      <c r="AQ13" s="365"/>
      <c r="AR13" s="374"/>
      <c r="AS13" s="64"/>
    </row>
    <row r="14" spans="1:45" ht="12" x14ac:dyDescent="0.2">
      <c r="A14" s="322"/>
      <c r="B14" s="327" t="s">
        <v>302</v>
      </c>
      <c r="C14" s="333" t="s">
        <v>19</v>
      </c>
      <c r="D14" s="339">
        <f>SUM($E14:$AS14)</f>
        <v>-264660</v>
      </c>
      <c r="E14" s="374">
        <f>-'Default | C_&amp;_I | Mango'!$D$38*'Default | C_&amp;_I | Mango'!$D$78</f>
        <v>-264660</v>
      </c>
      <c r="F14" s="365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6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  <c r="AG14" s="376"/>
      <c r="AH14" s="372"/>
      <c r="AI14" s="372"/>
      <c r="AJ14" s="372"/>
      <c r="AK14" s="372"/>
      <c r="AL14" s="372"/>
      <c r="AM14" s="372"/>
      <c r="AN14" s="376"/>
      <c r="AO14" s="372"/>
      <c r="AP14" s="372"/>
      <c r="AQ14" s="372"/>
      <c r="AR14" s="376"/>
      <c r="AS14" s="360"/>
    </row>
    <row r="15" spans="1:45" ht="12" x14ac:dyDescent="0.2">
      <c r="A15" s="322"/>
      <c r="B15" s="327" t="s">
        <v>303</v>
      </c>
      <c r="C15" s="333" t="s">
        <v>19</v>
      </c>
      <c r="D15" s="339">
        <f>SUM($E15:$AS15)</f>
        <v>-66000</v>
      </c>
      <c r="E15" s="374">
        <f>-'Default | C_&amp;_I | Mango'!$D$38*'Default | C_&amp;_I | Mango'!$D$79*'Default | C_&amp;_I | Mango'!$D$80</f>
        <v>-66000</v>
      </c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74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74"/>
      <c r="AH15" s="365"/>
      <c r="AI15" s="365"/>
      <c r="AJ15" s="365"/>
      <c r="AK15" s="365"/>
      <c r="AL15" s="365"/>
      <c r="AM15" s="365"/>
      <c r="AN15" s="374"/>
      <c r="AO15" s="365"/>
      <c r="AP15" s="365"/>
      <c r="AQ15" s="365"/>
      <c r="AR15" s="374"/>
      <c r="AS15" s="64"/>
    </row>
    <row r="16" spans="1:45" ht="12" x14ac:dyDescent="0.2">
      <c r="A16" s="322"/>
      <c r="B16" s="327" t="s">
        <v>304</v>
      </c>
      <c r="C16" s="333" t="s">
        <v>19</v>
      </c>
      <c r="D16" s="339">
        <f>SUM($E16:$AS16)</f>
        <v>0</v>
      </c>
      <c r="E16" s="374">
        <f>-MAX($F$27:$AS$27)*'Default | C_&amp;_I | Mango'!$D$81</f>
        <v>0</v>
      </c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74"/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74"/>
      <c r="AH16" s="365"/>
      <c r="AI16" s="365"/>
      <c r="AJ16" s="365"/>
      <c r="AK16" s="365"/>
      <c r="AL16" s="365"/>
      <c r="AM16" s="365"/>
      <c r="AN16" s="374"/>
      <c r="AO16" s="365"/>
      <c r="AP16" s="365"/>
      <c r="AQ16" s="365"/>
      <c r="AR16" s="374"/>
      <c r="AS16" s="64"/>
    </row>
    <row r="17" spans="1:45" ht="12" x14ac:dyDescent="0.2">
      <c r="A17" s="322"/>
      <c r="B17" s="327" t="s">
        <v>305</v>
      </c>
      <c r="C17" s="333" t="s">
        <v>19</v>
      </c>
      <c r="D17" s="339">
        <f>SUM($E17:$AS17)</f>
        <v>-349436.18645632459</v>
      </c>
      <c r="E17" s="374"/>
      <c r="F17" s="365"/>
      <c r="G17" s="365"/>
      <c r="H17" s="365">
        <f>-'Default | C_&amp;_I | Mango'!$D$82</f>
        <v>-254135.40833187243</v>
      </c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74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74">
        <f>-'Default | C_&amp;_I | Mango'!$D$84</f>
        <v>-95300.778124452161</v>
      </c>
      <c r="AH17" s="365"/>
      <c r="AI17" s="365"/>
      <c r="AJ17" s="365"/>
      <c r="AK17" s="365"/>
      <c r="AL17" s="365"/>
      <c r="AM17" s="365"/>
      <c r="AN17" s="374"/>
      <c r="AO17" s="365"/>
      <c r="AP17" s="365"/>
      <c r="AQ17" s="365"/>
      <c r="AR17" s="374"/>
      <c r="AS17" s="64"/>
    </row>
    <row r="18" spans="1:45" ht="12" x14ac:dyDescent="0.2">
      <c r="A18" s="322"/>
      <c r="B18" s="327" t="s">
        <v>306</v>
      </c>
      <c r="C18" s="333" t="s">
        <v>19</v>
      </c>
      <c r="D18" s="339">
        <f t="shared" si="1"/>
        <v>-1474573.0564566278</v>
      </c>
      <c r="E18" s="374">
        <f>-SUMIFS('Default | C_&amp;_I | Mango'!$D$88:$D$94,'Default | C_&amp;_I | Mango'!O$88:O$94,"=1")</f>
        <v>-206920.22615641469</v>
      </c>
      <c r="F18" s="365">
        <f>-SUMIFS('Default | C_&amp;_I | Mango'!$D$88:$D$94,'Default | C_&amp;_I | Mango'!P$88:P$94,"=1")</f>
        <v>0</v>
      </c>
      <c r="G18" s="365">
        <f>-SUMIFS('Default | C_&amp;_I | Mango'!$D$88:$D$94,'Default | C_&amp;_I | Mango'!Q$88:Q$94,"=1")</f>
        <v>0</v>
      </c>
      <c r="H18" s="365">
        <f>-SUMIFS('Default | C_&amp;_I | Mango'!$D$88:$D$94,'Default | C_&amp;_I | Mango'!R$88:R$94,"=1")</f>
        <v>-58768.813176745498</v>
      </c>
      <c r="I18" s="365">
        <f>-SUMIFS('Default | C_&amp;_I | Mango'!$D$88:$D$94,'Default | C_&amp;_I | Mango'!S$88:S$94,"=1")</f>
        <v>0</v>
      </c>
      <c r="J18" s="365">
        <f>-SUMIFS('Default | C_&amp;_I | Mango'!$D$88:$D$94,'Default | C_&amp;_I | Mango'!T$88:T$94,"=1")</f>
        <v>-63533.852082968107</v>
      </c>
      <c r="K18" s="365">
        <f>-SUMIFS('Default | C_&amp;_I | Mango'!$D$88:$D$94,'Default | C_&amp;_I | Mango'!U$88:U$94,"=1")</f>
        <v>0</v>
      </c>
      <c r="L18" s="365">
        <f>-SUMIFS('Default | C_&amp;_I | Mango'!$D$88:$D$94,'Default | C_&amp;_I | Mango'!V$88:V$94,"=1")</f>
        <v>0</v>
      </c>
      <c r="M18" s="365">
        <f>-SUMIFS('Default | C_&amp;_I | Mango'!$D$88:$D$94,'Default | C_&amp;_I | Mango'!W$88:W$94,"=1")</f>
        <v>-23031.021380075941</v>
      </c>
      <c r="N18" s="365">
        <f>-SUMIFS('Default | C_&amp;_I | Mango'!$D$88:$D$94,'Default | C_&amp;_I | Mango'!X$88:X$94,"=1")</f>
        <v>0</v>
      </c>
      <c r="O18" s="365">
        <f>-SUMIFS('Default | C_&amp;_I | Mango'!$D$88:$D$94,'Default | C_&amp;_I | Mango'!Y$88:Y$94,"=1")</f>
        <v>-162446.52969833702</v>
      </c>
      <c r="P18" s="365">
        <f>-SUMIFS('Default | C_&amp;_I | Mango'!$D$88:$D$94,'Default | C_&amp;_I | Mango'!Z$88:Z$94,"=1")</f>
        <v>0</v>
      </c>
      <c r="Q18" s="365">
        <f>-SUMIFS('Default | C_&amp;_I | Mango'!$D$88:$D$94,'Default | C_&amp;_I | Mango'!AA$88:AA$94,"=1")</f>
        <v>-31766.926041484054</v>
      </c>
      <c r="R18" s="365">
        <f>-SUMIFS('Default | C_&amp;_I | Mango'!$D$88:$D$94,'Default | C_&amp;_I | Mango'!AB$88:AB$94,"=1")</f>
        <v>0</v>
      </c>
      <c r="S18" s="365">
        <f>-SUMIFS('Default | C_&amp;_I | Mango'!$D$88:$D$94,'Default | C_&amp;_I | Mango'!AC$88:AC$94,"=1")</f>
        <v>0</v>
      </c>
      <c r="T18" s="365">
        <f>-SUMIFS('Default | C_&amp;_I | Mango'!$D$88:$D$94,'Default | C_&amp;_I | Mango'!AD$88:AD$94,"=1")</f>
        <v>-63533.852082968107</v>
      </c>
      <c r="U18" s="365">
        <f>-SUMIFS('Default | C_&amp;_I | Mango'!$D$88:$D$94,'Default | C_&amp;_I | Mango'!AE$88:AE$94,"=1")</f>
        <v>0</v>
      </c>
      <c r="V18" s="374">
        <f>-SUMIFS('Default | C_&amp;_I | Mango'!$D$88:$D$94,'Default | C_&amp;_I | Mango'!AF$88:AF$94,"=1")</f>
        <v>0</v>
      </c>
      <c r="W18" s="365">
        <f>-SUMIFS('Default | C_&amp;_I | Mango'!$D$88:$D$94,'Default | C_&amp;_I | Mango'!AG$88:AG$94,"=1")</f>
        <v>-81799.834556821443</v>
      </c>
      <c r="X18" s="365">
        <f>-SUMIFS('Default | C_&amp;_I | Mango'!$D$88:$D$94,'Default | C_&amp;_I | Mango'!AH$88:AH$94,"=1")</f>
        <v>0</v>
      </c>
      <c r="Y18" s="365">
        <f>-SUMIFS('Default | C_&amp;_I | Mango'!$D$88:$D$94,'Default | C_&amp;_I | Mango'!AI$88:AI$94,"=1")</f>
        <v>-162446.52969833702</v>
      </c>
      <c r="Z18" s="365">
        <f>-SUMIFS('Default | C_&amp;_I | Mango'!$D$88:$D$94,'Default | C_&amp;_I | Mango'!AJ$88:AJ$94,"=1")</f>
        <v>0</v>
      </c>
      <c r="AA18" s="365">
        <f>-SUMIFS('Default | C_&amp;_I | Mango'!$D$88:$D$94,'Default | C_&amp;_I | Mango'!AK$88:AK$94,"=1")</f>
        <v>0</v>
      </c>
      <c r="AB18" s="365">
        <f>-SUMIFS('Default | C_&amp;_I | Mango'!$D$88:$D$94,'Default | C_&amp;_I | Mango'!AL$88:AL$94,"=1")</f>
        <v>0</v>
      </c>
      <c r="AC18" s="365">
        <f>-SUMIFS('Default | C_&amp;_I | Mango'!$D$88:$D$94,'Default | C_&amp;_I | Mango'!AM$88:AM$94,"=1")</f>
        <v>-31766.926041484054</v>
      </c>
      <c r="AD18" s="365">
        <f>-SUMIFS('Default | C_&amp;_I | Mango'!$D$88:$D$94,'Default | C_&amp;_I | Mango'!AN$88:AN$94,"=1")</f>
        <v>-63533.852082968107</v>
      </c>
      <c r="AE18" s="365">
        <f>-SUMIFS('Default | C_&amp;_I | Mango'!$D$88:$D$94,'Default | C_&amp;_I | Mango'!AO$88:AO$94,"=1")</f>
        <v>0</v>
      </c>
      <c r="AF18" s="365">
        <f>-SUMIFS('Default | C_&amp;_I | Mango'!$D$88:$D$94,'Default | C_&amp;_I | Mango'!AP$88:AP$94,"=1")</f>
        <v>0</v>
      </c>
      <c r="AG18" s="374">
        <f>-SUMIFS('Default | C_&amp;_I | Mango'!$D$88:$D$94,'Default | C_&amp;_I | Mango'!AQ$88:AQ$94,"=1")</f>
        <v>-23031.021380075941</v>
      </c>
      <c r="AH18" s="365">
        <f>-SUMIFS('Default | C_&amp;_I | Mango'!$D$88:$D$94,'Default | C_&amp;_I | Mango'!AR$88:AR$94,"=1")</f>
        <v>0</v>
      </c>
      <c r="AI18" s="365">
        <f>-SUMIFS('Default | C_&amp;_I | Mango'!$D$88:$D$94,'Default | C_&amp;_I | Mango'!AS$88:AS$94,"=1")</f>
        <v>-162446.52969833702</v>
      </c>
      <c r="AJ18" s="365">
        <f>-SUMIFS('Default | C_&amp;_I | Mango'!$D$88:$D$94,'Default | C_&amp;_I | Mango'!AT$88:AT$94,"=1")</f>
        <v>0</v>
      </c>
      <c r="AK18" s="365">
        <f>-SUMIFS('Default | C_&amp;_I | Mango'!$D$88:$D$94,'Default | C_&amp;_I | Mango'!AU$88:AU$94,"=1")</f>
        <v>0</v>
      </c>
      <c r="AL18" s="365">
        <f>-SUMIFS('Default | C_&amp;_I | Mango'!$D$88:$D$94,'Default | C_&amp;_I | Mango'!AV$88:AV$94,"=1")</f>
        <v>-58768.813176745498</v>
      </c>
      <c r="AM18" s="365">
        <f>-SUMIFS('Default | C_&amp;_I | Mango'!$D$88:$D$94,'Default | C_&amp;_I | Mango'!AW$88:AW$94,"=1")</f>
        <v>0</v>
      </c>
      <c r="AN18" s="374">
        <f>-SUMIFS('Default | C_&amp;_I | Mango'!$D$88:$D$94,'Default | C_&amp;_I | Mango'!AX$88:AX$94,"=1")</f>
        <v>-63533.852082968107</v>
      </c>
      <c r="AO18" s="365">
        <f>-SUMIFS('Default | C_&amp;_I | Mango'!$D$88:$D$94,'Default | C_&amp;_I | Mango'!AY$88:AY$94,"=1")</f>
        <v>-31766.926041484054</v>
      </c>
      <c r="AP18" s="365">
        <f>-SUMIFS('Default | C_&amp;_I | Mango'!$D$88:$D$94,'Default | C_&amp;_I | Mango'!AZ$88:AZ$94,"=1")</f>
        <v>0</v>
      </c>
      <c r="AQ18" s="365">
        <f>-SUMIFS('Default | C_&amp;_I | Mango'!$D$88:$D$94,'Default | C_&amp;_I | Mango'!BA$88:BA$94,"=1")</f>
        <v>-23031.021380075941</v>
      </c>
      <c r="AR18" s="374">
        <f>-SUMIFS('Default | C_&amp;_I | Mango'!$D$88:$D$94,'Default | C_&amp;_I | Mango'!BB$88:BB$94,"=1")</f>
        <v>0</v>
      </c>
      <c r="AS18" s="64">
        <f>-SUMIFS('Default | C_&amp;_I | Mango'!$D$88:$D$94,'Default | C_&amp;_I | Mango'!BC$88:BC$94,"=1")</f>
        <v>-162446.52969833702</v>
      </c>
    </row>
    <row r="19" spans="1:45" ht="12" x14ac:dyDescent="0.2">
      <c r="A19" s="322"/>
      <c r="B19" s="327" t="s">
        <v>307</v>
      </c>
      <c r="C19" s="333" t="s">
        <v>19</v>
      </c>
      <c r="D19" s="339">
        <f>SUM($E19:$AS19)</f>
        <v>-3334463.0229162616</v>
      </c>
      <c r="E19" s="374"/>
      <c r="F19" s="365">
        <f>-'Default | C_&amp;_I | Mango'!D$18</f>
        <v>-21246.918671316096</v>
      </c>
      <c r="G19" s="365">
        <f>-'Default | C_&amp;_I | Mango'!E$18</f>
        <v>-22028.427659079636</v>
      </c>
      <c r="H19" s="365">
        <f>-'Default | C_&amp;_I | Mango'!F$18</f>
        <v>-25957.904059416451</v>
      </c>
      <c r="I19" s="365">
        <f>-'Default | C_&amp;_I | Mango'!G$18</f>
        <v>-45616.897965023047</v>
      </c>
      <c r="J19" s="365">
        <f>-'Default | C_&amp;_I | Mango'!H$18</f>
        <v>-63876.824858708525</v>
      </c>
      <c r="K19" s="365">
        <f>-'Default | C_&amp;_I | Mango'!I$18</f>
        <v>-67373.759583184947</v>
      </c>
      <c r="L19" s="365">
        <f>-'Default | C_&amp;_I | Mango'!J$18</f>
        <v>-82390.913474302215</v>
      </c>
      <c r="M19" s="365">
        <f>-'Default | C_&amp;_I | Mango'!K$18</f>
        <v>-86377.265031625997</v>
      </c>
      <c r="N19" s="365">
        <f>-'Default | C_&amp;_I | Mango'!L$18</f>
        <v>-89522.972522412834</v>
      </c>
      <c r="O19" s="365">
        <f>-'Default | C_&amp;_I | Mango'!M$18</f>
        <v>-91292.617390038387</v>
      </c>
      <c r="P19" s="365">
        <f>-'Default | C_&amp;_I | Mango'!N$18</f>
        <v>-91292.617390038387</v>
      </c>
      <c r="Q19" s="365">
        <f>-'Default | C_&amp;_I | Mango'!O$18</f>
        <v>-91292.617390038387</v>
      </c>
      <c r="R19" s="365">
        <f>-'Default | C_&amp;_I | Mango'!P$18</f>
        <v>-91292.617390038387</v>
      </c>
      <c r="S19" s="365">
        <f>-'Default | C_&amp;_I | Mango'!Q$18</f>
        <v>-91292.617390038387</v>
      </c>
      <c r="T19" s="365">
        <f>-'Default | C_&amp;_I | Mango'!R$18</f>
        <v>-91292.617390038387</v>
      </c>
      <c r="U19" s="365">
        <f t="shared" ref="U19:AS19" si="2">T$19</f>
        <v>-91292.617390038387</v>
      </c>
      <c r="V19" s="374">
        <f t="shared" si="2"/>
        <v>-91292.617390038387</v>
      </c>
      <c r="W19" s="365">
        <f t="shared" si="2"/>
        <v>-91292.617390038387</v>
      </c>
      <c r="X19" s="365">
        <f t="shared" si="2"/>
        <v>-91292.617390038387</v>
      </c>
      <c r="Y19" s="365">
        <f t="shared" si="2"/>
        <v>-91292.617390038387</v>
      </c>
      <c r="Z19" s="365">
        <f t="shared" si="2"/>
        <v>-91292.617390038387</v>
      </c>
      <c r="AA19" s="365">
        <f t="shared" si="2"/>
        <v>-91292.617390038387</v>
      </c>
      <c r="AB19" s="365">
        <f t="shared" si="2"/>
        <v>-91292.617390038387</v>
      </c>
      <c r="AC19" s="365">
        <f t="shared" si="2"/>
        <v>-91292.617390038387</v>
      </c>
      <c r="AD19" s="365">
        <f t="shared" si="2"/>
        <v>-91292.617390038387</v>
      </c>
      <c r="AE19" s="365">
        <f t="shared" si="2"/>
        <v>-91292.617390038387</v>
      </c>
      <c r="AF19" s="365">
        <f t="shared" si="2"/>
        <v>-91292.617390038387</v>
      </c>
      <c r="AG19" s="374">
        <f t="shared" si="2"/>
        <v>-91292.617390038387</v>
      </c>
      <c r="AH19" s="365">
        <f t="shared" si="2"/>
        <v>-91292.617390038387</v>
      </c>
      <c r="AI19" s="365">
        <f t="shared" si="2"/>
        <v>-91292.617390038387</v>
      </c>
      <c r="AJ19" s="365">
        <f t="shared" si="2"/>
        <v>-91292.617390038387</v>
      </c>
      <c r="AK19" s="365">
        <f t="shared" si="2"/>
        <v>-91292.617390038387</v>
      </c>
      <c r="AL19" s="365">
        <f t="shared" si="2"/>
        <v>-91292.617390038387</v>
      </c>
      <c r="AM19" s="365">
        <f t="shared" si="2"/>
        <v>-91292.617390038387</v>
      </c>
      <c r="AN19" s="374">
        <f t="shared" si="2"/>
        <v>-91292.617390038387</v>
      </c>
      <c r="AO19" s="365">
        <f t="shared" si="2"/>
        <v>-91292.617390038387</v>
      </c>
      <c r="AP19" s="365">
        <f t="shared" si="2"/>
        <v>-91292.617390038387</v>
      </c>
      <c r="AQ19" s="365">
        <f t="shared" si="2"/>
        <v>-91292.617390038387</v>
      </c>
      <c r="AR19" s="374">
        <f t="shared" si="2"/>
        <v>-91292.617390038387</v>
      </c>
      <c r="AS19" s="64">
        <f t="shared" si="2"/>
        <v>-91292.617390038387</v>
      </c>
    </row>
    <row r="20" spans="1:45" ht="12" x14ac:dyDescent="0.2">
      <c r="A20" s="322"/>
      <c r="B20" s="327" t="s">
        <v>308</v>
      </c>
      <c r="C20" s="333" t="s">
        <v>19</v>
      </c>
      <c r="D20" s="339">
        <f>SUM($E20:$AS20)</f>
        <v>-7732620.8911378654</v>
      </c>
      <c r="E20" s="374"/>
      <c r="F20" s="365">
        <f>-'Default | C_&amp;_I | Mango'!D$19</f>
        <v>0</v>
      </c>
      <c r="G20" s="365">
        <f>-'Default | C_&amp;_I | Mango'!E$19</f>
        <v>0</v>
      </c>
      <c r="H20" s="365">
        <f>-'Default | C_&amp;_I | Mango'!F$19</f>
        <v>-13050.755862954256</v>
      </c>
      <c r="I20" s="365">
        <f>-'Default | C_&amp;_I | Mango'!G$19</f>
        <v>-49945.032262074637</v>
      </c>
      <c r="J20" s="365">
        <f>-'Default | C_&amp;_I | Mango'!H$19</f>
        <v>-89079.166427371674</v>
      </c>
      <c r="K20" s="365">
        <f>-'Default | C_&amp;_I | Mango'!I$19</f>
        <v>-141264.05645562292</v>
      </c>
      <c r="L20" s="365">
        <f>-'Default | C_&amp;_I | Mango'!J$19</f>
        <v>-194052.75671736631</v>
      </c>
      <c r="M20" s="365">
        <f>-'Default | C_&amp;_I | Mango'!K$19</f>
        <v>-207103.51258032059</v>
      </c>
      <c r="N20" s="365">
        <f>-'Default | C_&amp;_I | Mango'!L$19</f>
        <v>-213624.3571559063</v>
      </c>
      <c r="O20" s="365">
        <f>-'Default | C_&amp;_I | Mango'!M$19</f>
        <v>-220145.20173149198</v>
      </c>
      <c r="P20" s="365">
        <f>-'Default | C_&amp;_I | Mango'!N$19</f>
        <v>-220145.20173149198</v>
      </c>
      <c r="Q20" s="365">
        <f>-'Default | C_&amp;_I | Mango'!O$19</f>
        <v>-220145.20173149198</v>
      </c>
      <c r="R20" s="365">
        <f>-'Default | C_&amp;_I | Mango'!P$19</f>
        <v>-220145.20173149198</v>
      </c>
      <c r="S20" s="365">
        <f>-'Default | C_&amp;_I | Mango'!Q$19</f>
        <v>-220145.20173149198</v>
      </c>
      <c r="T20" s="365">
        <f>-'Default | C_&amp;_I | Mango'!R$19</f>
        <v>-220145.20173149198</v>
      </c>
      <c r="U20" s="365">
        <f t="shared" ref="U20:AS20" si="3">T$20</f>
        <v>-220145.20173149198</v>
      </c>
      <c r="V20" s="374">
        <f t="shared" si="3"/>
        <v>-220145.20173149198</v>
      </c>
      <c r="W20" s="365">
        <f t="shared" si="3"/>
        <v>-220145.20173149198</v>
      </c>
      <c r="X20" s="365">
        <f t="shared" si="3"/>
        <v>-220145.20173149198</v>
      </c>
      <c r="Y20" s="365">
        <f t="shared" si="3"/>
        <v>-220145.20173149198</v>
      </c>
      <c r="Z20" s="365">
        <f t="shared" si="3"/>
        <v>-220145.20173149198</v>
      </c>
      <c r="AA20" s="365">
        <f t="shared" si="3"/>
        <v>-220145.20173149198</v>
      </c>
      <c r="AB20" s="365">
        <f t="shared" si="3"/>
        <v>-220145.20173149198</v>
      </c>
      <c r="AC20" s="365">
        <f t="shared" si="3"/>
        <v>-220145.20173149198</v>
      </c>
      <c r="AD20" s="365">
        <f t="shared" si="3"/>
        <v>-220145.20173149198</v>
      </c>
      <c r="AE20" s="365">
        <f t="shared" si="3"/>
        <v>-220145.20173149198</v>
      </c>
      <c r="AF20" s="365">
        <f t="shared" si="3"/>
        <v>-220145.20173149198</v>
      </c>
      <c r="AG20" s="374">
        <f t="shared" si="3"/>
        <v>-220145.20173149198</v>
      </c>
      <c r="AH20" s="365">
        <f t="shared" si="3"/>
        <v>-220145.20173149198</v>
      </c>
      <c r="AI20" s="365">
        <f t="shared" si="3"/>
        <v>-220145.20173149198</v>
      </c>
      <c r="AJ20" s="365">
        <f t="shared" si="3"/>
        <v>-220145.20173149198</v>
      </c>
      <c r="AK20" s="365">
        <f t="shared" si="3"/>
        <v>-220145.20173149198</v>
      </c>
      <c r="AL20" s="365">
        <f t="shared" si="3"/>
        <v>-220145.20173149198</v>
      </c>
      <c r="AM20" s="365">
        <f t="shared" si="3"/>
        <v>-220145.20173149198</v>
      </c>
      <c r="AN20" s="374">
        <f t="shared" si="3"/>
        <v>-220145.20173149198</v>
      </c>
      <c r="AO20" s="365">
        <f t="shared" si="3"/>
        <v>-220145.20173149198</v>
      </c>
      <c r="AP20" s="365">
        <f t="shared" si="3"/>
        <v>-220145.20173149198</v>
      </c>
      <c r="AQ20" s="365">
        <f t="shared" si="3"/>
        <v>-220145.20173149198</v>
      </c>
      <c r="AR20" s="374">
        <f t="shared" si="3"/>
        <v>-220145.20173149198</v>
      </c>
      <c r="AS20" s="64">
        <f t="shared" si="3"/>
        <v>-220145.20173149198</v>
      </c>
    </row>
    <row r="21" spans="1:45" ht="12" x14ac:dyDescent="0.2">
      <c r="A21" s="322"/>
      <c r="B21" s="327" t="s">
        <v>309</v>
      </c>
      <c r="C21" s="333" t="s">
        <v>19</v>
      </c>
      <c r="D21" s="339">
        <f>SUM($E21:$AS21)</f>
        <v>-1600000</v>
      </c>
      <c r="E21" s="374"/>
      <c r="F21" s="365">
        <f>-'Default | C_&amp;_I | Mango'!D$21</f>
        <v>-40000</v>
      </c>
      <c r="G21" s="365">
        <f>-'Default | C_&amp;_I | Mango'!E$21</f>
        <v>-40000</v>
      </c>
      <c r="H21" s="365">
        <f>-'Default | C_&amp;_I | Mango'!F$21</f>
        <v>-40000</v>
      </c>
      <c r="I21" s="365">
        <f>-'Default | C_&amp;_I | Mango'!G$21</f>
        <v>-40000</v>
      </c>
      <c r="J21" s="365">
        <f>-'Default | C_&amp;_I | Mango'!H$21</f>
        <v>-40000</v>
      </c>
      <c r="K21" s="365">
        <f>-'Default | C_&amp;_I | Mango'!I$21</f>
        <v>-40000</v>
      </c>
      <c r="L21" s="365">
        <f>-'Default | C_&amp;_I | Mango'!J$21</f>
        <v>-40000</v>
      </c>
      <c r="M21" s="365">
        <f>-'Default | C_&amp;_I | Mango'!K$21</f>
        <v>-40000</v>
      </c>
      <c r="N21" s="365">
        <f>-'Default | C_&amp;_I | Mango'!L$21</f>
        <v>-40000</v>
      </c>
      <c r="O21" s="365">
        <f>-'Default | C_&amp;_I | Mango'!M$21</f>
        <v>-40000</v>
      </c>
      <c r="P21" s="365">
        <f>-'Default | C_&amp;_I | Mango'!N$21</f>
        <v>-40000</v>
      </c>
      <c r="Q21" s="365">
        <f>-'Default | C_&amp;_I | Mango'!O$21</f>
        <v>-40000</v>
      </c>
      <c r="R21" s="365">
        <f>-'Default | C_&amp;_I | Mango'!P$21</f>
        <v>-40000</v>
      </c>
      <c r="S21" s="365">
        <f>-'Default | C_&amp;_I | Mango'!Q$21</f>
        <v>-40000</v>
      </c>
      <c r="T21" s="365">
        <f>-'Default | C_&amp;_I | Mango'!R$21</f>
        <v>-40000</v>
      </c>
      <c r="U21" s="365">
        <f t="shared" ref="U21:AS21" si="4">T$21</f>
        <v>-40000</v>
      </c>
      <c r="V21" s="374">
        <f t="shared" si="4"/>
        <v>-40000</v>
      </c>
      <c r="W21" s="365">
        <f t="shared" si="4"/>
        <v>-40000</v>
      </c>
      <c r="X21" s="365">
        <f t="shared" si="4"/>
        <v>-40000</v>
      </c>
      <c r="Y21" s="365">
        <f t="shared" si="4"/>
        <v>-40000</v>
      </c>
      <c r="Z21" s="365">
        <f t="shared" si="4"/>
        <v>-40000</v>
      </c>
      <c r="AA21" s="365">
        <f t="shared" si="4"/>
        <v>-40000</v>
      </c>
      <c r="AB21" s="365">
        <f t="shared" si="4"/>
        <v>-40000</v>
      </c>
      <c r="AC21" s="365">
        <f t="shared" si="4"/>
        <v>-40000</v>
      </c>
      <c r="AD21" s="365">
        <f t="shared" si="4"/>
        <v>-40000</v>
      </c>
      <c r="AE21" s="365">
        <f t="shared" si="4"/>
        <v>-40000</v>
      </c>
      <c r="AF21" s="365">
        <f t="shared" si="4"/>
        <v>-40000</v>
      </c>
      <c r="AG21" s="374">
        <f t="shared" si="4"/>
        <v>-40000</v>
      </c>
      <c r="AH21" s="365">
        <f t="shared" si="4"/>
        <v>-40000</v>
      </c>
      <c r="AI21" s="365">
        <f t="shared" si="4"/>
        <v>-40000</v>
      </c>
      <c r="AJ21" s="365">
        <f t="shared" si="4"/>
        <v>-40000</v>
      </c>
      <c r="AK21" s="365">
        <f t="shared" si="4"/>
        <v>-40000</v>
      </c>
      <c r="AL21" s="365">
        <f t="shared" si="4"/>
        <v>-40000</v>
      </c>
      <c r="AM21" s="365">
        <f t="shared" si="4"/>
        <v>-40000</v>
      </c>
      <c r="AN21" s="374">
        <f t="shared" si="4"/>
        <v>-40000</v>
      </c>
      <c r="AO21" s="365">
        <f t="shared" si="4"/>
        <v>-40000</v>
      </c>
      <c r="AP21" s="365">
        <f t="shared" si="4"/>
        <v>-40000</v>
      </c>
      <c r="AQ21" s="365">
        <f t="shared" si="4"/>
        <v>-40000</v>
      </c>
      <c r="AR21" s="374">
        <f t="shared" si="4"/>
        <v>-40000</v>
      </c>
      <c r="AS21" s="64">
        <f t="shared" si="4"/>
        <v>-40000</v>
      </c>
    </row>
    <row r="22" spans="1:45" ht="12" x14ac:dyDescent="0.2">
      <c r="A22" s="322"/>
      <c r="B22" s="327" t="s">
        <v>310</v>
      </c>
      <c r="C22" s="333" t="s">
        <v>19</v>
      </c>
      <c r="D22" s="339">
        <f t="shared" si="1"/>
        <v>-365534.00000000023</v>
      </c>
      <c r="E22" s="374"/>
      <c r="F22" s="365">
        <f>-'Default | C_&amp;_I | Mango'!D$26*'Default | C_&amp;_I | Mango'!$D$132</f>
        <v>-4714.666666666667</v>
      </c>
      <c r="G22" s="365">
        <f>-'Default | C_&amp;_I | Mango'!E$26*'Default | C_&amp;_I | Mango'!$D$132</f>
        <v>-9429.3333333333376</v>
      </c>
      <c r="H22" s="365">
        <f>-'Default | C_&amp;_I | Mango'!F$26*'Default | C_&amp;_I | Mango'!$D$132</f>
        <v>-3437.7777777777774</v>
      </c>
      <c r="I22" s="365">
        <f>-'Default | C_&amp;_I | Mango'!G$26*'Default | C_&amp;_I | Mango'!$D$132</f>
        <v>-4665.5555555555547</v>
      </c>
      <c r="J22" s="365">
        <f>-'Default | C_&amp;_I | Mango'!H$26*'Default | C_&amp;_I | Mango'!$D$132</f>
        <v>-5402.2222222222226</v>
      </c>
      <c r="K22" s="365">
        <f>-'Default | C_&amp;_I | Mango'!I$26*'Default | C_&amp;_I | Mango'!$D$132</f>
        <v>-6630.0000000000018</v>
      </c>
      <c r="L22" s="365">
        <f>-'Default | C_&amp;_I | Mango'!J$26*'Default | C_&amp;_I | Mango'!$D$132</f>
        <v>-7612.2222222222226</v>
      </c>
      <c r="M22" s="365">
        <f>-'Default | C_&amp;_I | Mango'!K$26*'Default | C_&amp;_I | Mango'!$D$132</f>
        <v>-9331.1111111111095</v>
      </c>
      <c r="N22" s="365">
        <f>-'Default | C_&amp;_I | Mango'!L$26*'Default | C_&amp;_I | Mango'!$D$132</f>
        <v>-9822.2222222222226</v>
      </c>
      <c r="O22" s="365">
        <f>-'Default | C_&amp;_I | Mango'!M$26*'Default | C_&amp;_I | Mango'!$D$132</f>
        <v>-9822.2222222222226</v>
      </c>
      <c r="P22" s="365">
        <f t="shared" ref="P22:T22" si="5">O$22</f>
        <v>-9822.2222222222226</v>
      </c>
      <c r="Q22" s="365">
        <f t="shared" si="5"/>
        <v>-9822.2222222222226</v>
      </c>
      <c r="R22" s="365">
        <f t="shared" si="5"/>
        <v>-9822.2222222222226</v>
      </c>
      <c r="S22" s="365">
        <f t="shared" si="5"/>
        <v>-9822.2222222222226</v>
      </c>
      <c r="T22" s="365">
        <f t="shared" si="5"/>
        <v>-9822.2222222222226</v>
      </c>
      <c r="U22" s="365">
        <f>T$22</f>
        <v>-9822.2222222222226</v>
      </c>
      <c r="V22" s="374">
        <f t="shared" ref="V22:AS22" si="6">U$22</f>
        <v>-9822.2222222222226</v>
      </c>
      <c r="W22" s="365">
        <f t="shared" si="6"/>
        <v>-9822.2222222222226</v>
      </c>
      <c r="X22" s="365">
        <f t="shared" si="6"/>
        <v>-9822.2222222222226</v>
      </c>
      <c r="Y22" s="365">
        <f t="shared" si="6"/>
        <v>-9822.2222222222226</v>
      </c>
      <c r="Z22" s="365">
        <f t="shared" si="6"/>
        <v>-9822.2222222222226</v>
      </c>
      <c r="AA22" s="365">
        <f t="shared" si="6"/>
        <v>-9822.2222222222226</v>
      </c>
      <c r="AB22" s="365">
        <f t="shared" si="6"/>
        <v>-9822.2222222222226</v>
      </c>
      <c r="AC22" s="365">
        <f t="shared" si="6"/>
        <v>-9822.2222222222226</v>
      </c>
      <c r="AD22" s="365">
        <f t="shared" si="6"/>
        <v>-9822.2222222222226</v>
      </c>
      <c r="AE22" s="365">
        <f t="shared" si="6"/>
        <v>-9822.2222222222226</v>
      </c>
      <c r="AF22" s="365">
        <f t="shared" si="6"/>
        <v>-9822.2222222222226</v>
      </c>
      <c r="AG22" s="374">
        <f t="shared" si="6"/>
        <v>-9822.2222222222226</v>
      </c>
      <c r="AH22" s="365">
        <f t="shared" si="6"/>
        <v>-9822.2222222222226</v>
      </c>
      <c r="AI22" s="365">
        <f t="shared" si="6"/>
        <v>-9822.2222222222226</v>
      </c>
      <c r="AJ22" s="365">
        <f t="shared" si="6"/>
        <v>-9822.2222222222226</v>
      </c>
      <c r="AK22" s="365">
        <f t="shared" si="6"/>
        <v>-9822.2222222222226</v>
      </c>
      <c r="AL22" s="365">
        <f t="shared" si="6"/>
        <v>-9822.2222222222226</v>
      </c>
      <c r="AM22" s="365">
        <f t="shared" si="6"/>
        <v>-9822.2222222222226</v>
      </c>
      <c r="AN22" s="374">
        <f t="shared" si="6"/>
        <v>-9822.2222222222226</v>
      </c>
      <c r="AO22" s="365">
        <f t="shared" si="6"/>
        <v>-9822.2222222222226</v>
      </c>
      <c r="AP22" s="365">
        <f t="shared" si="6"/>
        <v>-9822.2222222222226</v>
      </c>
      <c r="AQ22" s="365">
        <f t="shared" si="6"/>
        <v>-9822.2222222222226</v>
      </c>
      <c r="AR22" s="374">
        <f t="shared" si="6"/>
        <v>-9822.2222222222226</v>
      </c>
      <c r="AS22" s="64">
        <f t="shared" si="6"/>
        <v>-9822.2222222222226</v>
      </c>
    </row>
    <row r="23" spans="1:45" ht="12" x14ac:dyDescent="0.2">
      <c r="A23" s="322"/>
      <c r="B23" s="329"/>
      <c r="C23" s="335"/>
      <c r="D23" s="341"/>
      <c r="E23" s="37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7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77"/>
      <c r="AH23" s="367"/>
      <c r="AI23" s="367"/>
      <c r="AJ23" s="367"/>
      <c r="AK23" s="367"/>
      <c r="AL23" s="367"/>
      <c r="AM23" s="367"/>
      <c r="AN23" s="377"/>
      <c r="AO23" s="367"/>
      <c r="AP23" s="367"/>
      <c r="AQ23" s="367"/>
      <c r="AR23" s="377"/>
      <c r="AS23" s="133"/>
    </row>
    <row r="24" spans="1:45" s="35" customFormat="1" ht="12" x14ac:dyDescent="0.2">
      <c r="A24" s="323"/>
      <c r="B24" s="358" t="s">
        <v>311</v>
      </c>
      <c r="C24" s="359" t="s">
        <v>19</v>
      </c>
      <c r="D24" s="392">
        <f ca="1">SUM($E24:$AS24)</f>
        <v>8480841.239163721</v>
      </c>
      <c r="E24" s="378">
        <f t="shared" ref="E24:AS24" si="7">SUM(E$10:E$22)</f>
        <v>-603951.05583206262</v>
      </c>
      <c r="F24" s="368">
        <f t="shared" ca="1" si="7"/>
        <v>-65961.58533798276</v>
      </c>
      <c r="G24" s="368">
        <f t="shared" ca="1" si="7"/>
        <v>-71457.760992412979</v>
      </c>
      <c r="H24" s="368">
        <f t="shared" ca="1" si="7"/>
        <v>-353095.12003825948</v>
      </c>
      <c r="I24" s="368">
        <f t="shared" ca="1" si="7"/>
        <v>-13460.868271132509</v>
      </c>
      <c r="J24" s="368">
        <f t="shared" ca="1" si="7"/>
        <v>-7630.2867894272094</v>
      </c>
      <c r="K24" s="368">
        <f t="shared" ca="1" si="7"/>
        <v>168016.11944506297</v>
      </c>
      <c r="L24" s="368">
        <f t="shared" ca="1" si="7"/>
        <v>268250.19975200796</v>
      </c>
      <c r="M24" s="368">
        <f t="shared" ca="1" si="7"/>
        <v>269447.2650120738</v>
      </c>
      <c r="N24" s="368">
        <f t="shared" ca="1" si="7"/>
        <v>303448.3927999197</v>
      </c>
      <c r="O24" s="368">
        <f t="shared" ca="1" si="7"/>
        <v>153839.14324362483</v>
      </c>
      <c r="P24" s="368">
        <f t="shared" ca="1" si="7"/>
        <v>316285.67294196167</v>
      </c>
      <c r="Q24" s="368">
        <f t="shared" ca="1" si="7"/>
        <v>284518.74690047756</v>
      </c>
      <c r="R24" s="368">
        <f t="shared" ca="1" si="7"/>
        <v>316285.67294196167</v>
      </c>
      <c r="S24" s="368">
        <f t="shared" ca="1" si="7"/>
        <v>316285.67294196167</v>
      </c>
      <c r="T24" s="368">
        <f t="shared" ca="1" si="7"/>
        <v>252751.8208589936</v>
      </c>
      <c r="U24" s="368">
        <f t="shared" ca="1" si="7"/>
        <v>316285.67294196167</v>
      </c>
      <c r="V24" s="378">
        <f t="shared" ca="1" si="7"/>
        <v>316285.67294196167</v>
      </c>
      <c r="W24" s="368">
        <f t="shared" ca="1" si="7"/>
        <v>234485.8383851402</v>
      </c>
      <c r="X24" s="368">
        <f t="shared" ca="1" si="7"/>
        <v>316285.67294196167</v>
      </c>
      <c r="Y24" s="368">
        <f t="shared" ca="1" si="7"/>
        <v>153839.14324362471</v>
      </c>
      <c r="Z24" s="368">
        <f t="shared" ca="1" si="7"/>
        <v>316285.67294196167</v>
      </c>
      <c r="AA24" s="368">
        <f t="shared" ca="1" si="7"/>
        <v>316285.67294196167</v>
      </c>
      <c r="AB24" s="368">
        <f t="shared" ca="1" si="7"/>
        <v>316285.67294196167</v>
      </c>
      <c r="AC24" s="368">
        <f t="shared" ca="1" si="7"/>
        <v>284518.74690047756</v>
      </c>
      <c r="AD24" s="368">
        <f t="shared" ca="1" si="7"/>
        <v>252751.8208589936</v>
      </c>
      <c r="AE24" s="368">
        <f t="shared" ca="1" si="7"/>
        <v>316285.67294196167</v>
      </c>
      <c r="AF24" s="368">
        <f t="shared" ca="1" si="7"/>
        <v>316285.67294196167</v>
      </c>
      <c r="AG24" s="378">
        <f t="shared" ca="1" si="7"/>
        <v>197953.87343743368</v>
      </c>
      <c r="AH24" s="368">
        <f t="shared" ca="1" si="7"/>
        <v>316285.67294196167</v>
      </c>
      <c r="AI24" s="368">
        <f t="shared" ca="1" si="7"/>
        <v>153839.14324362471</v>
      </c>
      <c r="AJ24" s="368">
        <f t="shared" ca="1" si="7"/>
        <v>316285.67294196167</v>
      </c>
      <c r="AK24" s="368">
        <f t="shared" ca="1" si="7"/>
        <v>316285.67294196167</v>
      </c>
      <c r="AL24" s="368">
        <f t="shared" ca="1" si="7"/>
        <v>257516.85976521616</v>
      </c>
      <c r="AM24" s="368">
        <f t="shared" ca="1" si="7"/>
        <v>316285.67294196167</v>
      </c>
      <c r="AN24" s="378">
        <f t="shared" ca="1" si="7"/>
        <v>252751.8208589936</v>
      </c>
      <c r="AO24" s="368">
        <f t="shared" ca="1" si="7"/>
        <v>284518.74690047756</v>
      </c>
      <c r="AP24" s="368">
        <f t="shared" ca="1" si="7"/>
        <v>316285.67294196167</v>
      </c>
      <c r="AQ24" s="368">
        <f t="shared" ca="1" si="7"/>
        <v>293254.65156188572</v>
      </c>
      <c r="AR24" s="378">
        <f t="shared" ca="1" si="7"/>
        <v>316285.67294196167</v>
      </c>
      <c r="AS24" s="378">
        <f t="shared" ca="1" si="7"/>
        <v>153839.14324362471</v>
      </c>
    </row>
    <row r="25" spans="1:45" ht="12" x14ac:dyDescent="0.2">
      <c r="A25" s="322"/>
      <c r="B25" s="328"/>
      <c r="C25" s="334"/>
      <c r="D25" s="342"/>
      <c r="E25" s="375"/>
      <c r="F25" s="369">
        <f ca="1">$E$24+$F$24</f>
        <v>-669912.64117004536</v>
      </c>
      <c r="G25" s="369">
        <f t="shared" ref="G25:O25" ca="1" si="8">F$25+G$24</f>
        <v>-741370.40216245828</v>
      </c>
      <c r="H25" s="369">
        <f t="shared" ca="1" si="8"/>
        <v>-1094465.5222007178</v>
      </c>
      <c r="I25" s="369">
        <f t="shared" ca="1" si="8"/>
        <v>-1107926.3904718503</v>
      </c>
      <c r="J25" s="369">
        <f t="shared" ca="1" si="8"/>
        <v>-1115556.6772612776</v>
      </c>
      <c r="K25" s="369">
        <f t="shared" ca="1" si="8"/>
        <v>-947540.55781621463</v>
      </c>
      <c r="L25" s="369">
        <f t="shared" ca="1" si="8"/>
        <v>-679290.35806420667</v>
      </c>
      <c r="M25" s="369">
        <f t="shared" ca="1" si="8"/>
        <v>-409843.09305213287</v>
      </c>
      <c r="N25" s="369">
        <f t="shared" ca="1" si="8"/>
        <v>-106394.70025221317</v>
      </c>
      <c r="O25" s="369">
        <f t="shared" ca="1" si="8"/>
        <v>47444.442991411663</v>
      </c>
      <c r="P25" s="369">
        <f t="shared" ref="P25:AQ25" ca="1" si="9">O$25+P$24</f>
        <v>363730.11593337334</v>
      </c>
      <c r="Q25" s="369">
        <f ca="1">P$25+Q$24</f>
        <v>648248.8628338509</v>
      </c>
      <c r="R25" s="369">
        <f ca="1">Q$25+R$24</f>
        <v>964534.53577581258</v>
      </c>
      <c r="S25" s="369">
        <f ca="1">R$25+S$24</f>
        <v>1280820.2087177741</v>
      </c>
      <c r="T25" s="369">
        <f ca="1">S$25+T$24</f>
        <v>1533572.0295767677</v>
      </c>
      <c r="U25" s="369">
        <f ca="1">T$25+U$24</f>
        <v>1849857.7025187295</v>
      </c>
      <c r="V25" s="379">
        <f t="shared" ca="1" si="9"/>
        <v>2166143.3754606913</v>
      </c>
      <c r="W25" s="369">
        <f t="shared" ca="1" si="9"/>
        <v>2400629.2138458313</v>
      </c>
      <c r="X25" s="369">
        <f t="shared" ca="1" si="9"/>
        <v>2716914.8867877931</v>
      </c>
      <c r="Y25" s="369">
        <f ca="1">X$25+Y$24</f>
        <v>2870754.030031418</v>
      </c>
      <c r="Z25" s="369">
        <f ca="1">Y$25+Z$24</f>
        <v>3187039.7029733798</v>
      </c>
      <c r="AA25" s="369">
        <f t="shared" ca="1" si="9"/>
        <v>3503325.3759153415</v>
      </c>
      <c r="AB25" s="369">
        <f t="shared" ca="1" si="9"/>
        <v>3819611.0488573033</v>
      </c>
      <c r="AC25" s="369">
        <f ca="1">AB$25+AC$24</f>
        <v>4104129.7957577808</v>
      </c>
      <c r="AD25" s="369">
        <f t="shared" ca="1" si="9"/>
        <v>4356881.6166167744</v>
      </c>
      <c r="AE25" s="369">
        <f t="shared" ca="1" si="9"/>
        <v>4673167.2895587357</v>
      </c>
      <c r="AF25" s="369">
        <f t="shared" ca="1" si="9"/>
        <v>4989452.962500697</v>
      </c>
      <c r="AG25" s="379">
        <f ca="1">AF$25+AG$24</f>
        <v>5187406.8359381305</v>
      </c>
      <c r="AH25" s="369">
        <f t="shared" ca="1" si="9"/>
        <v>5503692.5088800918</v>
      </c>
      <c r="AI25" s="369">
        <f ca="1">AH$25+AI$24</f>
        <v>5657531.6521237167</v>
      </c>
      <c r="AJ25" s="369">
        <f ca="1">AI$25+AJ$24</f>
        <v>5973817.325065678</v>
      </c>
      <c r="AK25" s="369">
        <f t="shared" ca="1" si="9"/>
        <v>6290102.9980076393</v>
      </c>
      <c r="AL25" s="369">
        <f ca="1">AK$25+AL$24</f>
        <v>6547619.8577728551</v>
      </c>
      <c r="AM25" s="369">
        <f ca="1">AL$25+AM$24</f>
        <v>6863905.5307148164</v>
      </c>
      <c r="AN25" s="379">
        <f t="shared" ca="1" si="9"/>
        <v>7116657.35157381</v>
      </c>
      <c r="AO25" s="369">
        <f ca="1">AN$25+AO$24</f>
        <v>7401176.0984742874</v>
      </c>
      <c r="AP25" s="369">
        <f ca="1">AO$25+AP$24</f>
        <v>7717461.7714162488</v>
      </c>
      <c r="AQ25" s="369">
        <f t="shared" ca="1" si="9"/>
        <v>8010716.4229781348</v>
      </c>
      <c r="AR25" s="379">
        <f ca="1">AQ$25+AR$24</f>
        <v>8327002.0959200962</v>
      </c>
      <c r="AS25" s="361">
        <f ca="1">AR$25+AS$24</f>
        <v>8480841.239163721</v>
      </c>
    </row>
    <row r="26" spans="1:45" ht="12" x14ac:dyDescent="0.2">
      <c r="A26" s="322"/>
      <c r="B26" s="330" t="s">
        <v>312</v>
      </c>
      <c r="C26" s="336" t="s">
        <v>47</v>
      </c>
      <c r="D26" s="343"/>
      <c r="E26" s="380"/>
      <c r="F26" s="370">
        <f ca="1">'Default | C_&amp;_I | Mango'!D$25</f>
        <v>0</v>
      </c>
      <c r="G26" s="370">
        <f ca="1">'Default | C_&amp;_I | Mango'!E$25</f>
        <v>0</v>
      </c>
      <c r="H26" s="370">
        <f ca="1">'Default | C_&amp;_I | Mango'!F$25</f>
        <v>16.838709677419352</v>
      </c>
      <c r="I26" s="370">
        <f ca="1">'Default | C_&amp;_I | Mango'!G$25</f>
        <v>50.516129032258057</v>
      </c>
      <c r="J26" s="370">
        <f ca="1">'Default | C_&amp;_I | Mango'!H$25</f>
        <v>101.32258064516128</v>
      </c>
      <c r="K26" s="370">
        <f ca="1">'Default | C_&amp;_I | Mango'!I$25</f>
        <v>168.67741935483866</v>
      </c>
      <c r="L26" s="370">
        <f ca="1">'Default | C_&amp;_I | Mango'!J$25</f>
        <v>236.03225806451616</v>
      </c>
      <c r="M26" s="370">
        <f ca="1">'Default | C_&amp;_I | Mango'!K$25</f>
        <v>253.16129032258067</v>
      </c>
      <c r="N26" s="370">
        <f ca="1">'Default | C_&amp;_I | Mango'!L$25</f>
        <v>261.58064516129036</v>
      </c>
      <c r="O26" s="370">
        <f ca="1">'Default | C_&amp;_I | Mango'!M$25</f>
        <v>270.00000000000006</v>
      </c>
      <c r="P26" s="370">
        <f ca="1">'Default | C_&amp;_I | Mango'!N$25</f>
        <v>270</v>
      </c>
      <c r="Q26" s="370">
        <f ca="1">'Default | C_&amp;_I | Mango'!O$25</f>
        <v>270</v>
      </c>
      <c r="R26" s="370">
        <f ca="1">'Default | C_&amp;_I | Mango'!P$25</f>
        <v>270</v>
      </c>
      <c r="S26" s="370">
        <f ca="1">'Default | C_&amp;_I | Mango'!Q$25</f>
        <v>270</v>
      </c>
      <c r="T26" s="370">
        <f ca="1">'Default | C_&amp;_I | Mango'!R$25</f>
        <v>270</v>
      </c>
      <c r="U26" s="370">
        <f ca="1">T$26</f>
        <v>270</v>
      </c>
      <c r="V26" s="380">
        <f ca="1">U$26</f>
        <v>270</v>
      </c>
      <c r="W26" s="370">
        <f ca="1">V$26</f>
        <v>270</v>
      </c>
      <c r="X26" s="370">
        <f ca="1">W$26</f>
        <v>270</v>
      </c>
      <c r="Y26" s="370">
        <f t="shared" ref="Y26:AS26" ca="1" si="10">X$26</f>
        <v>270</v>
      </c>
      <c r="Z26" s="370">
        <f t="shared" ca="1" si="10"/>
        <v>270</v>
      </c>
      <c r="AA26" s="370">
        <f t="shared" ca="1" si="10"/>
        <v>270</v>
      </c>
      <c r="AB26" s="370">
        <f t="shared" ca="1" si="10"/>
        <v>270</v>
      </c>
      <c r="AC26" s="370">
        <f t="shared" ca="1" si="10"/>
        <v>270</v>
      </c>
      <c r="AD26" s="370">
        <f t="shared" ca="1" si="10"/>
        <v>270</v>
      </c>
      <c r="AE26" s="370">
        <f t="shared" ca="1" si="10"/>
        <v>270</v>
      </c>
      <c r="AF26" s="370">
        <f t="shared" ca="1" si="10"/>
        <v>270</v>
      </c>
      <c r="AG26" s="380">
        <f t="shared" ca="1" si="10"/>
        <v>270</v>
      </c>
      <c r="AH26" s="370">
        <f t="shared" ca="1" si="10"/>
        <v>270</v>
      </c>
      <c r="AI26" s="370">
        <f t="shared" ca="1" si="10"/>
        <v>270</v>
      </c>
      <c r="AJ26" s="370">
        <f t="shared" ca="1" si="10"/>
        <v>270</v>
      </c>
      <c r="AK26" s="370">
        <f t="shared" ca="1" si="10"/>
        <v>270</v>
      </c>
      <c r="AL26" s="370">
        <f t="shared" ca="1" si="10"/>
        <v>270</v>
      </c>
      <c r="AM26" s="370">
        <f t="shared" ca="1" si="10"/>
        <v>270</v>
      </c>
      <c r="AN26" s="380">
        <f t="shared" ca="1" si="10"/>
        <v>270</v>
      </c>
      <c r="AO26" s="370">
        <f t="shared" ca="1" si="10"/>
        <v>270</v>
      </c>
      <c r="AP26" s="370">
        <f t="shared" ca="1" si="10"/>
        <v>270</v>
      </c>
      <c r="AQ26" s="370">
        <f t="shared" ca="1" si="10"/>
        <v>270</v>
      </c>
      <c r="AR26" s="380">
        <f t="shared" ca="1" si="10"/>
        <v>270</v>
      </c>
      <c r="AS26" s="102">
        <f t="shared" ca="1" si="10"/>
        <v>270</v>
      </c>
    </row>
    <row r="27" spans="1:45" ht="12" x14ac:dyDescent="0.2">
      <c r="A27" s="322"/>
      <c r="B27" s="330" t="s">
        <v>313</v>
      </c>
      <c r="C27" s="336" t="s">
        <v>61</v>
      </c>
      <c r="D27" s="343"/>
      <c r="E27" s="380"/>
      <c r="F27" s="370">
        <f>'Default | C_&amp;_I | Mango'!D$26</f>
        <v>72.533333333333331</v>
      </c>
      <c r="G27" s="370">
        <f>'Default | C_&amp;_I | Mango'!E$26</f>
        <v>145.06666666666672</v>
      </c>
      <c r="H27" s="370">
        <f>'Default | C_&amp;_I | Mango'!F$26</f>
        <v>52.888888888888886</v>
      </c>
      <c r="I27" s="370">
        <f>'Default | C_&amp;_I | Mango'!G$26</f>
        <v>71.777777777777771</v>
      </c>
      <c r="J27" s="370">
        <f>'Default | C_&amp;_I | Mango'!H$26</f>
        <v>83.111111111111114</v>
      </c>
      <c r="K27" s="370">
        <f>'Default | C_&amp;_I | Mango'!I$26</f>
        <v>102.00000000000003</v>
      </c>
      <c r="L27" s="370">
        <f>'Default | C_&amp;_I | Mango'!J$26</f>
        <v>117.11111111111111</v>
      </c>
      <c r="M27" s="370">
        <f>'Default | C_&amp;_I | Mango'!K$26</f>
        <v>143.55555555555554</v>
      </c>
      <c r="N27" s="370">
        <f>'Default | C_&amp;_I | Mango'!L$26</f>
        <v>151.11111111111111</v>
      </c>
      <c r="O27" s="370">
        <f>'Default | C_&amp;_I | Mango'!M$26</f>
        <v>151.11111111111111</v>
      </c>
      <c r="P27" s="370">
        <f>'Default | C_&amp;_I | Mango'!N$26</f>
        <v>151.11111111111111</v>
      </c>
      <c r="Q27" s="370">
        <f>'Default | C_&amp;_I | Mango'!O$26</f>
        <v>151.11111111111111</v>
      </c>
      <c r="R27" s="370">
        <f>'Default | C_&amp;_I | Mango'!P$26</f>
        <v>151.11111111111111</v>
      </c>
      <c r="S27" s="370">
        <f>'Default | C_&amp;_I | Mango'!Q$26</f>
        <v>151.11111111111111</v>
      </c>
      <c r="T27" s="370">
        <f>'Default | C_&amp;_I | Mango'!R$26</f>
        <v>151.11111111111111</v>
      </c>
      <c r="U27" s="370">
        <f>T$27</f>
        <v>151.11111111111111</v>
      </c>
      <c r="V27" s="380">
        <f>U$27</f>
        <v>151.11111111111111</v>
      </c>
      <c r="W27" s="370">
        <f>V$27</f>
        <v>151.11111111111111</v>
      </c>
      <c r="X27" s="370">
        <f t="shared" ref="X27:AS27" si="11">W$27</f>
        <v>151.11111111111111</v>
      </c>
      <c r="Y27" s="370">
        <f t="shared" si="11"/>
        <v>151.11111111111111</v>
      </c>
      <c r="Z27" s="370">
        <f t="shared" si="11"/>
        <v>151.11111111111111</v>
      </c>
      <c r="AA27" s="370">
        <f t="shared" si="11"/>
        <v>151.11111111111111</v>
      </c>
      <c r="AB27" s="370">
        <f t="shared" si="11"/>
        <v>151.11111111111111</v>
      </c>
      <c r="AC27" s="370">
        <f t="shared" si="11"/>
        <v>151.11111111111111</v>
      </c>
      <c r="AD27" s="370">
        <f t="shared" si="11"/>
        <v>151.11111111111111</v>
      </c>
      <c r="AE27" s="370">
        <f t="shared" si="11"/>
        <v>151.11111111111111</v>
      </c>
      <c r="AF27" s="370">
        <f t="shared" si="11"/>
        <v>151.11111111111111</v>
      </c>
      <c r="AG27" s="380">
        <f t="shared" si="11"/>
        <v>151.11111111111111</v>
      </c>
      <c r="AH27" s="370">
        <f t="shared" si="11"/>
        <v>151.11111111111111</v>
      </c>
      <c r="AI27" s="370">
        <f t="shared" si="11"/>
        <v>151.11111111111111</v>
      </c>
      <c r="AJ27" s="370">
        <f t="shared" si="11"/>
        <v>151.11111111111111</v>
      </c>
      <c r="AK27" s="370">
        <f t="shared" si="11"/>
        <v>151.11111111111111</v>
      </c>
      <c r="AL27" s="370">
        <f t="shared" si="11"/>
        <v>151.11111111111111</v>
      </c>
      <c r="AM27" s="370">
        <f t="shared" si="11"/>
        <v>151.11111111111111</v>
      </c>
      <c r="AN27" s="380">
        <f t="shared" si="11"/>
        <v>151.11111111111111</v>
      </c>
      <c r="AO27" s="370">
        <f t="shared" si="11"/>
        <v>151.11111111111111</v>
      </c>
      <c r="AP27" s="370">
        <f t="shared" si="11"/>
        <v>151.11111111111111</v>
      </c>
      <c r="AQ27" s="370">
        <f t="shared" si="11"/>
        <v>151.11111111111111</v>
      </c>
      <c r="AR27" s="380">
        <f t="shared" si="11"/>
        <v>151.11111111111111</v>
      </c>
      <c r="AS27" s="102">
        <f t="shared" si="11"/>
        <v>151.11111111111111</v>
      </c>
    </row>
    <row r="28" spans="1:45" ht="12" x14ac:dyDescent="0.2">
      <c r="A28" s="322"/>
      <c r="B28" s="331" t="s">
        <v>314</v>
      </c>
      <c r="C28" s="337" t="s">
        <v>69</v>
      </c>
      <c r="D28" s="344"/>
      <c r="E28" s="381"/>
      <c r="F28" s="371">
        <f>'Default | C_&amp;_I | Mango'!$D$38</f>
        <v>20</v>
      </c>
      <c r="G28" s="371">
        <f>'Default | C_&amp;_I | Mango'!$D$38</f>
        <v>20</v>
      </c>
      <c r="H28" s="371">
        <f>'Default | C_&amp;_I | Mango'!$D$38</f>
        <v>20</v>
      </c>
      <c r="I28" s="371">
        <f>'Default | C_&amp;_I | Mango'!$D$38</f>
        <v>20</v>
      </c>
      <c r="J28" s="371">
        <f>'Default | C_&amp;_I | Mango'!$D$38</f>
        <v>20</v>
      </c>
      <c r="K28" s="371">
        <f>'Default | C_&amp;_I | Mango'!$D$38</f>
        <v>20</v>
      </c>
      <c r="L28" s="371">
        <f>'Default | C_&amp;_I | Mango'!$D$38</f>
        <v>20</v>
      </c>
      <c r="M28" s="371">
        <f>'Default | C_&amp;_I | Mango'!$D$38</f>
        <v>20</v>
      </c>
      <c r="N28" s="371">
        <f>'Default | C_&amp;_I | Mango'!$D$38</f>
        <v>20</v>
      </c>
      <c r="O28" s="371">
        <f>'Default | C_&amp;_I | Mango'!$D$38</f>
        <v>20</v>
      </c>
      <c r="P28" s="371">
        <f>'Default | C_&amp;_I | Mango'!$D$38</f>
        <v>20</v>
      </c>
      <c r="Q28" s="371">
        <f>'Default | C_&amp;_I | Mango'!$D$38</f>
        <v>20</v>
      </c>
      <c r="R28" s="371">
        <f>'Default | C_&amp;_I | Mango'!$D$38</f>
        <v>20</v>
      </c>
      <c r="S28" s="371">
        <f>'Default | C_&amp;_I | Mango'!$D$38</f>
        <v>20</v>
      </c>
      <c r="T28" s="371">
        <f>'Default | C_&amp;_I | Mango'!$D$38</f>
        <v>20</v>
      </c>
      <c r="U28" s="325">
        <f>'Default | C_&amp;_I | Mango'!$D$38</f>
        <v>20</v>
      </c>
      <c r="V28" s="363">
        <f>'Default | C_&amp;_I | Mango'!$D$38</f>
        <v>20</v>
      </c>
      <c r="W28" s="371">
        <f>'Default | C_&amp;_I | Mango'!$D$38</f>
        <v>20</v>
      </c>
      <c r="X28" s="371">
        <f>'Default | C_&amp;_I | Mango'!$D$38</f>
        <v>20</v>
      </c>
      <c r="Y28" s="371">
        <f>'Default | C_&amp;_I | Mango'!$D$38</f>
        <v>20</v>
      </c>
      <c r="Z28" s="371">
        <f>'Default | C_&amp;_I | Mango'!$D$38</f>
        <v>20</v>
      </c>
      <c r="AA28" s="371">
        <f>'Default | C_&amp;_I | Mango'!$D$38</f>
        <v>20</v>
      </c>
      <c r="AB28" s="371">
        <f>'Default | C_&amp;_I | Mango'!$D$38</f>
        <v>20</v>
      </c>
      <c r="AC28" s="371">
        <f>'Default | C_&amp;_I | Mango'!$D$38</f>
        <v>20</v>
      </c>
      <c r="AD28" s="371">
        <f>'Default | C_&amp;_I | Mango'!$D$38</f>
        <v>20</v>
      </c>
      <c r="AE28" s="371">
        <f>'Default | C_&amp;_I | Mango'!$D$38</f>
        <v>20</v>
      </c>
      <c r="AF28" s="371">
        <f>'Default | C_&amp;_I | Mango'!$D$38</f>
        <v>20</v>
      </c>
      <c r="AG28" s="381">
        <f>'Default | C_&amp;_I | Mango'!$D$38</f>
        <v>20</v>
      </c>
      <c r="AH28" s="371">
        <f>'Default | C_&amp;_I | Mango'!$D$38</f>
        <v>20</v>
      </c>
      <c r="AI28" s="371">
        <f>'Default | C_&amp;_I | Mango'!$D$38</f>
        <v>20</v>
      </c>
      <c r="AJ28" s="371">
        <f>'Default | C_&amp;_I | Mango'!$D$38</f>
        <v>20</v>
      </c>
      <c r="AK28" s="371">
        <f>'Default | C_&amp;_I | Mango'!$D$38</f>
        <v>20</v>
      </c>
      <c r="AL28" s="371">
        <f>'Default | C_&amp;_I | Mango'!$D$38</f>
        <v>20</v>
      </c>
      <c r="AM28" s="325">
        <f>'Default | C_&amp;_I | Mango'!$D$38</f>
        <v>20</v>
      </c>
      <c r="AN28" s="363">
        <f>'Default | C_&amp;_I | Mango'!$D$38</f>
        <v>20</v>
      </c>
      <c r="AO28" s="371">
        <f>'Default | C_&amp;_I | Mango'!$D$38</f>
        <v>20</v>
      </c>
      <c r="AP28" s="371">
        <f>'Default | C_&amp;_I | Mango'!$D$38</f>
        <v>20</v>
      </c>
      <c r="AQ28" s="371">
        <f>'Default | C_&amp;_I | Mango'!$D$38</f>
        <v>20</v>
      </c>
      <c r="AR28" s="381">
        <f>'Default | C_&amp;_I | Mango'!$D$38</f>
        <v>20</v>
      </c>
      <c r="AS28" s="325">
        <f>'Default | C_&amp;_I | Mango'!$D$38</f>
        <v>20</v>
      </c>
    </row>
    <row r="29" spans="1:45" ht="12" x14ac:dyDescent="0.2">
      <c r="A29" s="385"/>
      <c r="B29" s="386"/>
      <c r="C29" s="401"/>
      <c r="D29" s="403"/>
      <c r="F29" s="47"/>
      <c r="G29" s="47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82"/>
      <c r="AS29" s="324"/>
    </row>
    <row r="30" spans="1:45" ht="12" x14ac:dyDescent="0.2">
      <c r="A30" s="385"/>
      <c r="B30" s="389"/>
      <c r="C30" s="402"/>
      <c r="D30" s="404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</row>
    <row r="31" spans="1:45" ht="12.75" thickBot="1" x14ac:dyDescent="0.25">
      <c r="A31" s="388"/>
      <c r="B31" s="406"/>
      <c r="C31" s="405"/>
      <c r="D31" s="398"/>
      <c r="E31" s="236"/>
      <c r="F31" s="49"/>
      <c r="G31" s="49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</row>
    <row r="32" spans="1:45" ht="12.75" x14ac:dyDescent="0.2">
      <c r="A32" s="388"/>
      <c r="B32" s="393" t="s">
        <v>315</v>
      </c>
      <c r="C32" s="456" t="s">
        <v>316</v>
      </c>
      <c r="D32" s="468">
        <f ca="1">COUNTIF($F$25:$AS$25,"&lt;0")</f>
        <v>9</v>
      </c>
      <c r="F32" s="49"/>
      <c r="G32" s="49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</row>
    <row r="33" spans="1:45" ht="12.75" x14ac:dyDescent="0.2">
      <c r="A33" s="388"/>
      <c r="B33" s="394" t="s">
        <v>317</v>
      </c>
      <c r="C33" s="457" t="s">
        <v>53</v>
      </c>
      <c r="D33" s="469">
        <f ca="1">MAX($F$24:$AS$24)/MAX($F$28:$AS$28)</f>
        <v>15814.283647098084</v>
      </c>
      <c r="F33" s="49"/>
      <c r="G33" s="49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</row>
    <row r="34" spans="1:45" ht="13.5" thickBot="1" x14ac:dyDescent="0.25">
      <c r="A34" s="388"/>
      <c r="B34" s="395" t="s">
        <v>318</v>
      </c>
      <c r="C34" s="458" t="s">
        <v>64</v>
      </c>
      <c r="D34" s="470">
        <f ca="1">IFERROR(IRR($E$24:$AS$24)*100,"Not Applicable")</f>
        <v>13.958072631741469</v>
      </c>
      <c r="F34" s="49"/>
      <c r="G34" s="49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</row>
    <row r="35" spans="1:45" ht="12.75" thickBot="1" x14ac:dyDescent="0.25">
      <c r="A35" s="388"/>
      <c r="B35" s="409"/>
      <c r="C35" s="407"/>
      <c r="D35" s="400"/>
    </row>
    <row r="36" spans="1:45" ht="12.75" x14ac:dyDescent="0.2">
      <c r="A36" s="388"/>
      <c r="B36" s="393" t="s">
        <v>319</v>
      </c>
      <c r="C36" s="456" t="s">
        <v>19</v>
      </c>
      <c r="D36" s="468">
        <f ca="1">NPV('Default | C_&amp;_I | Mango'!$D$34/100,$F$24:$AS$24)+$E$24</f>
        <v>1454245.8242809756</v>
      </c>
      <c r="E36" s="245"/>
      <c r="F36" s="9"/>
    </row>
    <row r="37" spans="1:45" ht="12.75" x14ac:dyDescent="0.2">
      <c r="A37" s="388"/>
      <c r="B37" s="394" t="s">
        <v>320</v>
      </c>
      <c r="C37" s="457" t="s">
        <v>53</v>
      </c>
      <c r="D37" s="469">
        <f ca="1">$D$36/MAX($F$28:$AS$28)</f>
        <v>72712.291214048775</v>
      </c>
    </row>
    <row r="38" spans="1:45" ht="13.5" thickBot="1" x14ac:dyDescent="0.25">
      <c r="A38" s="388"/>
      <c r="B38" s="395" t="s">
        <v>321</v>
      </c>
      <c r="C38" s="458" t="s">
        <v>100</v>
      </c>
      <c r="D38" s="471">
        <f ca="1">$D$37/(MAX($F$27:$AS$27)/MAX($F$28:$AS$28))</f>
        <v>9623.6856018593971</v>
      </c>
    </row>
    <row r="39" spans="1:45" ht="12" x14ac:dyDescent="0.2">
      <c r="A39" s="388"/>
      <c r="B39" s="408"/>
      <c r="C39" s="407"/>
      <c r="D39" s="400"/>
    </row>
    <row r="40" spans="1:45" ht="12" x14ac:dyDescent="0.2"/>
    <row r="41" spans="1:45" ht="12" x14ac:dyDescent="0.2"/>
    <row r="42" spans="1:45" ht="12" hidden="1" customHeight="1" x14ac:dyDescent="0.2"/>
  </sheetData>
  <sheetProtection algorithmName="SHA-512" hashValue="qEeUbxFWskbqBA7Nsu3TGMTwTpnEUrugmdjGG8hxW0fuBuF9FCBzD4oPMfhNAUuNwye1ztYuSZ4Lt81NAs2dSg==" saltValue="7LmYMdRkJovC+D3V7YskhQ==" spinCount="100000" sheet="1" objects="1" scenarios="1"/>
  <phoneticPr fontId="18" type="noConversion"/>
  <hyperlinks>
    <hyperlink ref="B4" location="Main_Menu!A1" display="Back to Main Menu" xr:uid="{00000000-0004-0000-0A00-000000000000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tabColor theme="5" tint="-0.249977111117893"/>
  </sheetPr>
  <dimension ref="A1:AT45"/>
  <sheetViews>
    <sheetView workbookViewId="0"/>
  </sheetViews>
  <sheetFormatPr defaultColWidth="0" defaultRowHeight="12" customHeight="1" zeroHeight="1" x14ac:dyDescent="0.2"/>
  <cols>
    <col min="1" max="1" width="2.7109375" style="8" customWidth="1"/>
    <col min="2" max="2" width="33.85546875" style="8" customWidth="1"/>
    <col min="3" max="3" width="10.42578125" style="8" customWidth="1"/>
    <col min="4" max="4" width="15.42578125" style="8" customWidth="1"/>
    <col min="5" max="45" width="13.28515625" style="8" customWidth="1"/>
    <col min="46" max="46" width="9.140625" style="8" customWidth="1"/>
    <col min="47" max="16384" width="9.140625" style="8" hidden="1"/>
  </cols>
  <sheetData>
    <row r="1" spans="2:45" ht="21.95" customHeight="1" x14ac:dyDescent="0.2"/>
    <row r="2" spans="2:45" ht="63.95" customHeight="1" x14ac:dyDescent="0.2"/>
    <row r="3" spans="2:45" ht="20.100000000000001" customHeight="1" x14ac:dyDescent="0.2"/>
    <row r="4" spans="2:45" ht="24" customHeight="1" x14ac:dyDescent="0.2">
      <c r="B4" s="412" t="s">
        <v>338</v>
      </c>
      <c r="C4" s="9"/>
      <c r="D4" s="9"/>
      <c r="E4" s="9"/>
      <c r="F4" s="9"/>
    </row>
    <row r="5" spans="2:45" ht="15" x14ac:dyDescent="0.2">
      <c r="B5" s="410"/>
      <c r="C5" s="9"/>
      <c r="D5" s="9"/>
      <c r="E5" s="9"/>
      <c r="F5" s="9"/>
    </row>
    <row r="6" spans="2:45" s="34" customFormat="1" ht="23.25" x14ac:dyDescent="0.25">
      <c r="B6" s="411" t="s">
        <v>322</v>
      </c>
      <c r="C6" s="33"/>
      <c r="D6" s="33"/>
      <c r="E6" s="33"/>
      <c r="F6" s="33"/>
      <c r="G6" s="32"/>
      <c r="H6" s="32"/>
      <c r="I6" s="32"/>
      <c r="J6" s="32"/>
      <c r="K6" s="32"/>
      <c r="L6" s="32"/>
      <c r="M6" s="32"/>
      <c r="N6" s="32"/>
    </row>
    <row r="7" spans="2:45" ht="12.75" thickBot="1" x14ac:dyDescent="0.25">
      <c r="C7" s="9"/>
      <c r="D7" s="9"/>
      <c r="E7" s="9"/>
      <c r="F7" s="9"/>
    </row>
    <row r="8" spans="2:45" x14ac:dyDescent="0.2">
      <c r="B8" s="388"/>
      <c r="C8" s="332"/>
      <c r="D8" s="417"/>
      <c r="E8" s="332"/>
      <c r="F8" s="332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8"/>
      <c r="AO8" s="388"/>
      <c r="AP8" s="388"/>
      <c r="AQ8" s="388"/>
      <c r="AR8" s="388"/>
      <c r="AS8" s="388"/>
    </row>
    <row r="9" spans="2:45" s="41" customFormat="1" ht="12.75" x14ac:dyDescent="0.2">
      <c r="B9" s="415" t="s">
        <v>28</v>
      </c>
      <c r="C9" s="416" t="s">
        <v>7</v>
      </c>
      <c r="D9" s="347" t="s">
        <v>298</v>
      </c>
      <c r="E9" s="351" t="s">
        <v>111</v>
      </c>
      <c r="F9" s="352" t="s">
        <v>29</v>
      </c>
      <c r="G9" s="352" t="s">
        <v>30</v>
      </c>
      <c r="H9" s="352" t="s">
        <v>31</v>
      </c>
      <c r="I9" s="352" t="s">
        <v>32</v>
      </c>
      <c r="J9" s="352" t="s">
        <v>33</v>
      </c>
      <c r="K9" s="352" t="s">
        <v>34</v>
      </c>
      <c r="L9" s="352" t="s">
        <v>35</v>
      </c>
      <c r="M9" s="352" t="s">
        <v>36</v>
      </c>
      <c r="N9" s="352" t="s">
        <v>37</v>
      </c>
      <c r="O9" s="352" t="s">
        <v>38</v>
      </c>
      <c r="P9" s="352" t="s">
        <v>39</v>
      </c>
      <c r="Q9" s="352" t="s">
        <v>40</v>
      </c>
      <c r="R9" s="352" t="s">
        <v>41</v>
      </c>
      <c r="S9" s="352" t="s">
        <v>42</v>
      </c>
      <c r="T9" s="352" t="s">
        <v>112</v>
      </c>
      <c r="U9" s="352" t="s">
        <v>113</v>
      </c>
      <c r="V9" s="352" t="s">
        <v>114</v>
      </c>
      <c r="W9" s="352" t="s">
        <v>115</v>
      </c>
      <c r="X9" s="352" t="s">
        <v>116</v>
      </c>
      <c r="Y9" s="352" t="s">
        <v>117</v>
      </c>
      <c r="Z9" s="352" t="s">
        <v>118</v>
      </c>
      <c r="AA9" s="352" t="s">
        <v>119</v>
      </c>
      <c r="AB9" s="352" t="s">
        <v>120</v>
      </c>
      <c r="AC9" s="352" t="s">
        <v>121</v>
      </c>
      <c r="AD9" s="352" t="s">
        <v>122</v>
      </c>
      <c r="AE9" s="352" t="s">
        <v>123</v>
      </c>
      <c r="AF9" s="352" t="s">
        <v>124</v>
      </c>
      <c r="AG9" s="352" t="s">
        <v>125</v>
      </c>
      <c r="AH9" s="352" t="s">
        <v>126</v>
      </c>
      <c r="AI9" s="352" t="s">
        <v>127</v>
      </c>
      <c r="AJ9" s="352" t="s">
        <v>128</v>
      </c>
      <c r="AK9" s="352" t="s">
        <v>129</v>
      </c>
      <c r="AL9" s="352" t="s">
        <v>130</v>
      </c>
      <c r="AM9" s="352" t="s">
        <v>131</v>
      </c>
      <c r="AN9" s="352" t="s">
        <v>132</v>
      </c>
      <c r="AO9" s="352" t="s">
        <v>133</v>
      </c>
      <c r="AP9" s="352" t="s">
        <v>134</v>
      </c>
      <c r="AQ9" s="352" t="s">
        <v>135</v>
      </c>
      <c r="AR9" s="352" t="s">
        <v>136</v>
      </c>
      <c r="AS9" s="352" t="s">
        <v>137</v>
      </c>
    </row>
    <row r="10" spans="2:45" x14ac:dyDescent="0.2">
      <c r="B10" s="442" t="s">
        <v>299</v>
      </c>
      <c r="C10" s="419" t="s">
        <v>19</v>
      </c>
      <c r="D10" s="418">
        <f ca="1">SUM($E10:$AS10)</f>
        <v>11869698.75</v>
      </c>
      <c r="E10" s="435"/>
      <c r="F10" s="384">
        <f ca="1">'Default | C_&amp;_I | Lychee'!D$23</f>
        <v>0</v>
      </c>
      <c r="G10" s="384">
        <f ca="1">'Default | C_&amp;_I | Lychee'!E$23</f>
        <v>0</v>
      </c>
      <c r="H10" s="384">
        <f ca="1">'Default | C_&amp;_I | Lychee'!F$23</f>
        <v>0</v>
      </c>
      <c r="I10" s="384">
        <f ca="1">'Default | C_&amp;_I | Lychee'!G$23</f>
        <v>72464.583333333328</v>
      </c>
      <c r="J10" s="384">
        <f ca="1">'Default | C_&amp;_I | Lychee'!H$23</f>
        <v>108696.875</v>
      </c>
      <c r="K10" s="384">
        <f ca="1">'Default | C_&amp;_I | Lychee'!I$23</f>
        <v>144929.16666666669</v>
      </c>
      <c r="L10" s="384">
        <f ca="1">'Default | C_&amp;_I | Lychee'!J$23</f>
        <v>217393.75</v>
      </c>
      <c r="M10" s="384">
        <f ca="1">'Default | C_&amp;_I | Lychee'!K$23</f>
        <v>253626.04166666674</v>
      </c>
      <c r="N10" s="384">
        <f ca="1">'Default | C_&amp;_I | Lychee'!L$23</f>
        <v>289858.33333333331</v>
      </c>
      <c r="O10" s="384">
        <f ca="1">'Default | C_&amp;_I | Lychee'!M$23</f>
        <v>347829.99999999994</v>
      </c>
      <c r="P10" s="384">
        <f ca="1">'Default | C_&amp;_I | Lychee'!N$23</f>
        <v>347830</v>
      </c>
      <c r="Q10" s="384">
        <f ca="1">'Default | C_&amp;_I | Lychee'!O$23</f>
        <v>347830</v>
      </c>
      <c r="R10" s="384">
        <f ca="1">'Default | C_&amp;_I | Lychee'!P$23</f>
        <v>347830</v>
      </c>
      <c r="S10" s="384">
        <f ca="1">'Default | C_&amp;_I | Lychee'!Q$23</f>
        <v>347830</v>
      </c>
      <c r="T10" s="384">
        <f ca="1">'Default | C_&amp;_I | Lychee'!R$23</f>
        <v>347830</v>
      </c>
      <c r="U10" s="384">
        <f ca="1">T$10</f>
        <v>347830</v>
      </c>
      <c r="V10" s="384">
        <f ca="1">U$10</f>
        <v>347830</v>
      </c>
      <c r="W10" s="384">
        <f t="shared" ref="W10:AS10" ca="1" si="0">V$10</f>
        <v>347830</v>
      </c>
      <c r="X10" s="384">
        <f ca="1">W$10</f>
        <v>347830</v>
      </c>
      <c r="Y10" s="384">
        <f t="shared" ca="1" si="0"/>
        <v>347830</v>
      </c>
      <c r="Z10" s="384">
        <f ca="1">Y$10</f>
        <v>347830</v>
      </c>
      <c r="AA10" s="384">
        <f t="shared" ca="1" si="0"/>
        <v>347830</v>
      </c>
      <c r="AB10" s="384">
        <f t="shared" ca="1" si="0"/>
        <v>347830</v>
      </c>
      <c r="AC10" s="384">
        <f ca="1">AB$10</f>
        <v>347830</v>
      </c>
      <c r="AD10" s="384">
        <f t="shared" ca="1" si="0"/>
        <v>347830</v>
      </c>
      <c r="AE10" s="384">
        <f t="shared" ca="1" si="0"/>
        <v>347830</v>
      </c>
      <c r="AF10" s="384">
        <f ca="1">AE$10</f>
        <v>347830</v>
      </c>
      <c r="AG10" s="384">
        <f t="shared" ca="1" si="0"/>
        <v>347830</v>
      </c>
      <c r="AH10" s="384">
        <f t="shared" ca="1" si="0"/>
        <v>347830</v>
      </c>
      <c r="AI10" s="384">
        <f t="shared" ca="1" si="0"/>
        <v>347830</v>
      </c>
      <c r="AJ10" s="384">
        <f t="shared" ca="1" si="0"/>
        <v>347830</v>
      </c>
      <c r="AK10" s="384">
        <f t="shared" ca="1" si="0"/>
        <v>347830</v>
      </c>
      <c r="AL10" s="384">
        <f t="shared" ca="1" si="0"/>
        <v>347830</v>
      </c>
      <c r="AM10" s="384">
        <f t="shared" ca="1" si="0"/>
        <v>347830</v>
      </c>
      <c r="AN10" s="384">
        <f t="shared" ca="1" si="0"/>
        <v>347830</v>
      </c>
      <c r="AO10" s="384">
        <f t="shared" ca="1" si="0"/>
        <v>347830</v>
      </c>
      <c r="AP10" s="384">
        <f t="shared" ca="1" si="0"/>
        <v>347830</v>
      </c>
      <c r="AQ10" s="384">
        <f t="shared" ca="1" si="0"/>
        <v>347830</v>
      </c>
      <c r="AR10" s="426">
        <f ca="1">AQ$10</f>
        <v>347830</v>
      </c>
      <c r="AS10" s="383">
        <f t="shared" ca="1" si="0"/>
        <v>347830</v>
      </c>
    </row>
    <row r="11" spans="2:45" x14ac:dyDescent="0.2">
      <c r="B11" s="443"/>
      <c r="C11" s="420"/>
      <c r="D11" s="340"/>
      <c r="E11" s="436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4"/>
      <c r="AG11" s="374"/>
      <c r="AH11" s="374"/>
      <c r="AI11" s="374"/>
      <c r="AJ11" s="374"/>
      <c r="AK11" s="374"/>
      <c r="AL11" s="374"/>
      <c r="AM11" s="374"/>
      <c r="AN11" s="374"/>
      <c r="AO11" s="374"/>
      <c r="AP11" s="374"/>
      <c r="AQ11" s="374"/>
      <c r="AR11" s="427"/>
      <c r="AS11" s="365"/>
    </row>
    <row r="12" spans="2:45" x14ac:dyDescent="0.2">
      <c r="B12" s="444" t="s">
        <v>300</v>
      </c>
      <c r="C12" s="421" t="s">
        <v>19</v>
      </c>
      <c r="D12" s="339">
        <f t="shared" ref="D12:D13" si="1">SUM($E12:$AS12)</f>
        <v>-41539</v>
      </c>
      <c r="E12" s="437">
        <f>-'Default | C_&amp;_I | Lychee'!$D$38*'Default | C_&amp;_I | Lychee'!$D$74</f>
        <v>-41539</v>
      </c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  <c r="AN12" s="375"/>
      <c r="AO12" s="375"/>
      <c r="AP12" s="375"/>
      <c r="AQ12" s="375"/>
      <c r="AR12" s="428"/>
      <c r="AS12" s="366"/>
    </row>
    <row r="13" spans="2:45" x14ac:dyDescent="0.2">
      <c r="B13" s="443" t="s">
        <v>301</v>
      </c>
      <c r="C13" s="420" t="s">
        <v>19</v>
      </c>
      <c r="D13" s="339">
        <f t="shared" si="1"/>
        <v>0</v>
      </c>
      <c r="E13" s="436">
        <f>-'Default | C_&amp;_I | Lychee'!$D$38*'Default | C_&amp;_I | Lychee'!$D$75</f>
        <v>0</v>
      </c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427"/>
      <c r="AS13" s="365"/>
    </row>
    <row r="14" spans="2:45" x14ac:dyDescent="0.2">
      <c r="B14" s="443" t="s">
        <v>302</v>
      </c>
      <c r="C14" s="420" t="s">
        <v>19</v>
      </c>
      <c r="D14" s="339">
        <f t="shared" ref="D14:D22" si="2">SUM($E14:$AS14)</f>
        <v>-132330</v>
      </c>
      <c r="E14" s="436">
        <f>-'Default | C_&amp;_I | Lychee'!$D$38*'Default | C_&amp;_I | Lychee'!$D$76</f>
        <v>-132330</v>
      </c>
      <c r="F14" s="374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429"/>
      <c r="AS14" s="372"/>
    </row>
    <row r="15" spans="2:45" x14ac:dyDescent="0.2">
      <c r="B15" s="443" t="s">
        <v>303</v>
      </c>
      <c r="C15" s="420" t="s">
        <v>19</v>
      </c>
      <c r="D15" s="339">
        <f t="shared" si="2"/>
        <v>-33000</v>
      </c>
      <c r="E15" s="436">
        <f>-'Default | C_&amp;_I | Lychee'!$D$38*'Default | C_&amp;_I | Lychee'!$D$77*'Default | C_&amp;_I | Lychee'!$D$78</f>
        <v>-33000</v>
      </c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4"/>
      <c r="AM15" s="374"/>
      <c r="AN15" s="374"/>
      <c r="AO15" s="374"/>
      <c r="AP15" s="374"/>
      <c r="AQ15" s="374"/>
      <c r="AR15" s="427"/>
      <c r="AS15" s="365"/>
    </row>
    <row r="16" spans="2:45" x14ac:dyDescent="0.2">
      <c r="B16" s="443" t="s">
        <v>304</v>
      </c>
      <c r="C16" s="420" t="s">
        <v>19</v>
      </c>
      <c r="D16" s="339">
        <f t="shared" si="2"/>
        <v>0</v>
      </c>
      <c r="E16" s="436">
        <f>-MAX($F$27:$AS$27)*'Default | C_&amp;_I | Lychee'!$D$79</f>
        <v>0</v>
      </c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4"/>
      <c r="AI16" s="374"/>
      <c r="AJ16" s="374"/>
      <c r="AK16" s="374"/>
      <c r="AL16" s="374"/>
      <c r="AM16" s="374"/>
      <c r="AN16" s="374"/>
      <c r="AO16" s="374"/>
      <c r="AP16" s="374"/>
      <c r="AQ16" s="374"/>
      <c r="AR16" s="427"/>
      <c r="AS16" s="365"/>
    </row>
    <row r="17" spans="2:45" x14ac:dyDescent="0.2">
      <c r="B17" s="443" t="s">
        <v>305</v>
      </c>
      <c r="C17" s="420" t="s">
        <v>19</v>
      </c>
      <c r="D17" s="339">
        <f t="shared" si="2"/>
        <v>-349436.18645632459</v>
      </c>
      <c r="E17" s="436"/>
      <c r="F17" s="374"/>
      <c r="G17" s="374"/>
      <c r="H17" s="374">
        <f>-'Default | C_&amp;_I | Lychee'!$D$80</f>
        <v>-254135.40833187243</v>
      </c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74"/>
      <c r="AB17" s="374"/>
      <c r="AC17" s="374"/>
      <c r="AD17" s="374"/>
      <c r="AE17" s="374"/>
      <c r="AF17" s="374"/>
      <c r="AG17" s="374">
        <f>-'Default | C_&amp;_I | Lychee'!$D$82</f>
        <v>-95300.778124452161</v>
      </c>
      <c r="AH17" s="374"/>
      <c r="AI17" s="374"/>
      <c r="AJ17" s="374"/>
      <c r="AK17" s="374"/>
      <c r="AL17" s="374"/>
      <c r="AM17" s="374"/>
      <c r="AN17" s="374"/>
      <c r="AO17" s="374"/>
      <c r="AP17" s="374"/>
      <c r="AQ17" s="374"/>
      <c r="AR17" s="427"/>
      <c r="AS17" s="365"/>
    </row>
    <row r="18" spans="2:45" x14ac:dyDescent="0.2">
      <c r="B18" s="443" t="s">
        <v>306</v>
      </c>
      <c r="C18" s="420" t="s">
        <v>19</v>
      </c>
      <c r="D18" s="339">
        <f t="shared" si="2"/>
        <v>-1364765</v>
      </c>
      <c r="E18" s="436">
        <f>-SUMIFS('Default | C_&amp;_I | Lychee'!$D$86:$D$96,'Default | C_&amp;_I | Lychee'!O$86:O$96,"=1")</f>
        <v>-117805</v>
      </c>
      <c r="F18" s="374">
        <f>-SUMIFS('Default | C_&amp;_I | Lychee'!$D$86:$D$96,'Default | C_&amp;_I | Lychee'!P$86:P$96,"=1")</f>
        <v>-966.00000000000011</v>
      </c>
      <c r="G18" s="374">
        <f>-SUMIFS('Default | C_&amp;_I | Lychee'!$D$86:$D$96,'Default | C_&amp;_I | Lychee'!Q$86:Q$96,"=1")</f>
        <v>-966.00000000000011</v>
      </c>
      <c r="H18" s="374">
        <f>-SUMIFS('Default | C_&amp;_I | Lychee'!$D$86:$D$96,'Default | C_&amp;_I | Lychee'!R$86:R$96,"=1")</f>
        <v>-966.00000000000011</v>
      </c>
      <c r="I18" s="374">
        <f>-SUMIFS('Default | C_&amp;_I | Lychee'!$D$86:$D$96,'Default | C_&amp;_I | Lychee'!S$86:S$96,"=1")</f>
        <v>-145626</v>
      </c>
      <c r="J18" s="374">
        <f>-SUMIFS('Default | C_&amp;_I | Lychee'!$D$86:$D$96,'Default | C_&amp;_I | Lychee'!T$86:T$96,"=1")</f>
        <v>-59946</v>
      </c>
      <c r="K18" s="374">
        <f>-SUMIFS('Default | C_&amp;_I | Lychee'!$D$86:$D$96,'Default | C_&amp;_I | Lychee'!U$86:U$96,"=1")</f>
        <v>-966.00000000000011</v>
      </c>
      <c r="L18" s="374">
        <f>-SUMIFS('Default | C_&amp;_I | Lychee'!$D$86:$D$96,'Default | C_&amp;_I | Lychee'!V$86:V$96,"=1")</f>
        <v>-966.00000000000011</v>
      </c>
      <c r="M18" s="374">
        <f>-SUMIFS('Default | C_&amp;_I | Lychee'!$D$86:$D$96,'Default | C_&amp;_I | Lychee'!W$86:W$96,"=1")</f>
        <v>-25116</v>
      </c>
      <c r="N18" s="374">
        <f>-SUMIFS('Default | C_&amp;_I | Lychee'!$D$86:$D$96,'Default | C_&amp;_I | Lychee'!X$86:X$96,"=1")</f>
        <v>-966.00000000000011</v>
      </c>
      <c r="O18" s="374">
        <f>-SUMIFS('Default | C_&amp;_I | Lychee'!$D$86:$D$96,'Default | C_&amp;_I | Lychee'!Y$86:Y$96,"=1")</f>
        <v>-67966</v>
      </c>
      <c r="P18" s="374">
        <f>-SUMIFS('Default | C_&amp;_I | Lychee'!$D$86:$D$96,'Default | C_&amp;_I | Lychee'!Z$86:Z$96,"=1")</f>
        <v>-966.00000000000011</v>
      </c>
      <c r="Q18" s="374">
        <f>-SUMIFS('Default | C_&amp;_I | Lychee'!$D$86:$D$96,'Default | C_&amp;_I | Lychee'!AA$86:AA$96,"=1")</f>
        <v>-966.00000000000011</v>
      </c>
      <c r="R18" s="374">
        <f>-SUMIFS('Default | C_&amp;_I | Lychee'!$D$86:$D$96,'Default | C_&amp;_I | Lychee'!AB$86:AB$96,"=1")</f>
        <v>-966.00000000000011</v>
      </c>
      <c r="S18" s="374">
        <f>-SUMIFS('Default | C_&amp;_I | Lychee'!$D$86:$D$96,'Default | C_&amp;_I | Lychee'!AC$86:AC$96,"=1")</f>
        <v>-135966</v>
      </c>
      <c r="T18" s="374">
        <f>-SUMIFS('Default | C_&amp;_I | Lychee'!$D$86:$D$96,'Default | C_&amp;_I | Lychee'!AD$86:AD$96,"=1")</f>
        <v>-81771</v>
      </c>
      <c r="U18" s="374">
        <f>-SUMIFS('Default | C_&amp;_I | Lychee'!$D$86:$D$96,'Default | C_&amp;_I | Lychee'!AE$86:AE$96,"=1")</f>
        <v>-966.00000000000011</v>
      </c>
      <c r="V18" s="374">
        <f>-SUMIFS('Default | C_&amp;_I | Lychee'!$D$86:$D$96,'Default | C_&amp;_I | Lychee'!AF$86:AF$96,"=1")</f>
        <v>-966.00000000000011</v>
      </c>
      <c r="W18" s="374">
        <f>-SUMIFS('Default | C_&amp;_I | Lychee'!$D$86:$D$96,'Default | C_&amp;_I | Lychee'!AG$86:AG$96,"=1")</f>
        <v>-966.00000000000011</v>
      </c>
      <c r="X18" s="374">
        <f>-SUMIFS('Default | C_&amp;_I | Lychee'!$D$86:$D$96,'Default | C_&amp;_I | Lychee'!AH$86:AH$96,"=1")</f>
        <v>-966.00000000000011</v>
      </c>
      <c r="Y18" s="374">
        <f>-SUMIFS('Default | C_&amp;_I | Lychee'!$D$86:$D$96,'Default | C_&amp;_I | Lychee'!AI$86:AI$96,"=1")</f>
        <v>-96946</v>
      </c>
      <c r="Z18" s="374">
        <f>-SUMIFS('Default | C_&amp;_I | Lychee'!$D$86:$D$96,'Default | C_&amp;_I | Lychee'!AJ$86:AJ$96,"=1")</f>
        <v>-966.00000000000011</v>
      </c>
      <c r="AA18" s="374">
        <f>-SUMIFS('Default | C_&amp;_I | Lychee'!$D$86:$D$96,'Default | C_&amp;_I | Lychee'!AK$86:AK$96,"=1")</f>
        <v>-966.00000000000011</v>
      </c>
      <c r="AB18" s="374">
        <f>-SUMIFS('Default | C_&amp;_I | Lychee'!$D$86:$D$96,'Default | C_&amp;_I | Lychee'!AL$86:AL$96,"=1")</f>
        <v>-25116</v>
      </c>
      <c r="AC18" s="374">
        <f>-SUMIFS('Default | C_&amp;_I | Lychee'!$D$86:$D$96,'Default | C_&amp;_I | Lychee'!AM$86:AM$96,"=1")</f>
        <v>-135966</v>
      </c>
      <c r="AD18" s="374">
        <f>-SUMIFS('Default | C_&amp;_I | Lychee'!$D$86:$D$96,'Default | C_&amp;_I | Lychee'!AN$86:AN$96,"=1")</f>
        <v>-30966</v>
      </c>
      <c r="AE18" s="374">
        <f>-SUMIFS('Default | C_&amp;_I | Lychee'!$D$86:$D$96,'Default | C_&amp;_I | Lychee'!AO$86:AO$96,"=1")</f>
        <v>-966.00000000000011</v>
      </c>
      <c r="AF18" s="374">
        <f>-SUMIFS('Default | C_&amp;_I | Lychee'!$D$86:$D$96,'Default | C_&amp;_I | Lychee'!AP$86:AP$96,"=1")</f>
        <v>-966.00000000000011</v>
      </c>
      <c r="AG18" s="374">
        <f>-SUMIFS('Default | C_&amp;_I | Lychee'!$D$86:$D$96,'Default | C_&amp;_I | Lychee'!AQ$86:AQ$96,"=1")</f>
        <v>-966.00000000000011</v>
      </c>
      <c r="AH18" s="374">
        <f>-SUMIFS('Default | C_&amp;_I | Lychee'!$D$86:$D$96,'Default | C_&amp;_I | Lychee'!AR$86:AR$96,"=1")</f>
        <v>-966.00000000000011</v>
      </c>
      <c r="AI18" s="374">
        <f>-SUMIFS('Default | C_&amp;_I | Lychee'!$D$86:$D$96,'Default | C_&amp;_I | Lychee'!AS$86:AS$96,"=1")</f>
        <v>-118771</v>
      </c>
      <c r="AJ18" s="374">
        <f>-SUMIFS('Default | C_&amp;_I | Lychee'!$D$86:$D$96,'Default | C_&amp;_I | Lychee'!AT$86:AT$96,"=1")</f>
        <v>-966.00000000000011</v>
      </c>
      <c r="AK18" s="374">
        <f>-SUMIFS('Default | C_&amp;_I | Lychee'!$D$86:$D$96,'Default | C_&amp;_I | Lychee'!AU$86:AU$96,"=1")</f>
        <v>-966.00000000000011</v>
      </c>
      <c r="AL18" s="374">
        <f>-SUMIFS('Default | C_&amp;_I | Lychee'!$D$86:$D$96,'Default | C_&amp;_I | Lychee'!AV$86:AV$96,"=1")</f>
        <v>-966.00000000000011</v>
      </c>
      <c r="AM18" s="374">
        <f>-SUMIFS('Default | C_&amp;_I | Lychee'!$D$86:$D$96,'Default | C_&amp;_I | Lychee'!AW$86:AW$96,"=1")</f>
        <v>-145626</v>
      </c>
      <c r="AN18" s="374">
        <f>-SUMIFS('Default | C_&amp;_I | Lychee'!$D$86:$D$96,'Default | C_&amp;_I | Lychee'!AX$86:AX$96,"=1")</f>
        <v>-59946</v>
      </c>
      <c r="AO18" s="374">
        <f>-SUMIFS('Default | C_&amp;_I | Lychee'!$D$86:$D$96,'Default | C_&amp;_I | Lychee'!AY$86:AY$96,"=1")</f>
        <v>-966.00000000000011</v>
      </c>
      <c r="AP18" s="374">
        <f>-SUMIFS('Default | C_&amp;_I | Lychee'!$D$86:$D$96,'Default | C_&amp;_I | Lychee'!AZ$86:AZ$96,"=1")</f>
        <v>-966.00000000000011</v>
      </c>
      <c r="AQ18" s="374">
        <f>-SUMIFS('Default | C_&amp;_I | Lychee'!$D$86:$D$96,'Default | C_&amp;_I | Lychee'!BA$86:BA$96,"=1")</f>
        <v>-25116</v>
      </c>
      <c r="AR18" s="427">
        <f>-SUMIFS('Default | C_&amp;_I | Lychee'!$D$86:$D$96,'Default | C_&amp;_I | Lychee'!BB$86:BB$96,"=1")</f>
        <v>-966.00000000000011</v>
      </c>
      <c r="AS18" s="365">
        <f>-SUMIFS('Default | C_&amp;_I | Lychee'!$D$86:$D$96,'Default | C_&amp;_I | Lychee'!BC$86:BC$96,"=1")</f>
        <v>-67966</v>
      </c>
    </row>
    <row r="19" spans="2:45" x14ac:dyDescent="0.2">
      <c r="B19" s="443" t="s">
        <v>307</v>
      </c>
      <c r="C19" s="420" t="s">
        <v>19</v>
      </c>
      <c r="D19" s="339">
        <f t="shared" si="2"/>
        <v>-1571882.8761064827</v>
      </c>
      <c r="E19" s="436"/>
      <c r="F19" s="374">
        <f>-'Default | C_&amp;_I | Lychee'!D$18</f>
        <v>-5040.597417271968</v>
      </c>
      <c r="G19" s="374">
        <f>-'Default | C_&amp;_I | Lychee'!E$18</f>
        <v>-5360.3729142297398</v>
      </c>
      <c r="H19" s="374">
        <f>-'Default | C_&amp;_I | Lychee'!F$18</f>
        <v>-6089.78326893546</v>
      </c>
      <c r="I19" s="374">
        <f>-'Default | C_&amp;_I | Lychee'!G$18</f>
        <v>-16469.728461707404</v>
      </c>
      <c r="J19" s="374">
        <f>-'Default | C_&amp;_I | Lychee'!H$18</f>
        <v>-20182.468865256578</v>
      </c>
      <c r="K19" s="374">
        <f>-'Default | C_&amp;_I | Lychee'!I$18</f>
        <v>-22789.903966791881</v>
      </c>
      <c r="L19" s="374">
        <f>-'Default | C_&amp;_I | Lychee'!J$18</f>
        <v>-25726.206301359838</v>
      </c>
      <c r="M19" s="374">
        <f>-'Default | C_&amp;_I | Lychee'!K$18</f>
        <v>-30979.146191406671</v>
      </c>
      <c r="N19" s="374">
        <f>-'Default | C_&amp;_I | Lychee'!L$18</f>
        <v>-34318.198757382575</v>
      </c>
      <c r="O19" s="374">
        <f>-'Default | C_&amp;_I | Lychee'!M$18</f>
        <v>-38699.440657636507</v>
      </c>
      <c r="P19" s="374">
        <f>-'Default | C_&amp;_I | Lychee'!N$18</f>
        <v>-42484.077148946672</v>
      </c>
      <c r="Q19" s="374">
        <f>-'Default | C_&amp;_I | Lychee'!O$18</f>
        <v>-45646.308695019194</v>
      </c>
      <c r="R19" s="374">
        <f>-'Default | C_&amp;_I | Lychee'!P$18</f>
        <v>-45646.308695019194</v>
      </c>
      <c r="S19" s="374">
        <f>-'Default | C_&amp;_I | Lychee'!Q$18</f>
        <v>-45646.308695019194</v>
      </c>
      <c r="T19" s="374">
        <f>-'Default | C_&amp;_I | Lychee'!R$18</f>
        <v>-45646.308695019194</v>
      </c>
      <c r="U19" s="374">
        <f t="shared" ref="U19:AS19" si="3">T$19</f>
        <v>-45646.308695019194</v>
      </c>
      <c r="V19" s="374">
        <f t="shared" si="3"/>
        <v>-45646.308695019194</v>
      </c>
      <c r="W19" s="374">
        <f t="shared" si="3"/>
        <v>-45646.308695019194</v>
      </c>
      <c r="X19" s="374">
        <f t="shared" si="3"/>
        <v>-45646.308695019194</v>
      </c>
      <c r="Y19" s="374">
        <f t="shared" si="3"/>
        <v>-45646.308695019194</v>
      </c>
      <c r="Z19" s="374">
        <f t="shared" si="3"/>
        <v>-45646.308695019194</v>
      </c>
      <c r="AA19" s="374">
        <f t="shared" si="3"/>
        <v>-45646.308695019194</v>
      </c>
      <c r="AB19" s="374">
        <f t="shared" si="3"/>
        <v>-45646.308695019194</v>
      </c>
      <c r="AC19" s="374">
        <f t="shared" si="3"/>
        <v>-45646.308695019194</v>
      </c>
      <c r="AD19" s="374">
        <f t="shared" si="3"/>
        <v>-45646.308695019194</v>
      </c>
      <c r="AE19" s="374">
        <f t="shared" si="3"/>
        <v>-45646.308695019194</v>
      </c>
      <c r="AF19" s="374">
        <f t="shared" si="3"/>
        <v>-45646.308695019194</v>
      </c>
      <c r="AG19" s="374">
        <f t="shared" si="3"/>
        <v>-45646.308695019194</v>
      </c>
      <c r="AH19" s="374">
        <f t="shared" si="3"/>
        <v>-45646.308695019194</v>
      </c>
      <c r="AI19" s="374">
        <f t="shared" si="3"/>
        <v>-45646.308695019194</v>
      </c>
      <c r="AJ19" s="374">
        <f t="shared" si="3"/>
        <v>-45646.308695019194</v>
      </c>
      <c r="AK19" s="374">
        <f t="shared" si="3"/>
        <v>-45646.308695019194</v>
      </c>
      <c r="AL19" s="374">
        <f t="shared" si="3"/>
        <v>-45646.308695019194</v>
      </c>
      <c r="AM19" s="374">
        <f t="shared" si="3"/>
        <v>-45646.308695019194</v>
      </c>
      <c r="AN19" s="374">
        <f t="shared" si="3"/>
        <v>-45646.308695019194</v>
      </c>
      <c r="AO19" s="374">
        <f t="shared" si="3"/>
        <v>-45646.308695019194</v>
      </c>
      <c r="AP19" s="374">
        <f t="shared" si="3"/>
        <v>-45646.308695019194</v>
      </c>
      <c r="AQ19" s="374">
        <f t="shared" si="3"/>
        <v>-45646.308695019194</v>
      </c>
      <c r="AR19" s="427">
        <f t="shared" si="3"/>
        <v>-45646.308695019194</v>
      </c>
      <c r="AS19" s="365">
        <f t="shared" si="3"/>
        <v>-45646.308695019194</v>
      </c>
    </row>
    <row r="20" spans="2:45" x14ac:dyDescent="0.2">
      <c r="B20" s="443" t="s">
        <v>308</v>
      </c>
      <c r="C20" s="420" t="s">
        <v>19</v>
      </c>
      <c r="D20" s="339">
        <f t="shared" si="2"/>
        <v>-3756227.5045435806</v>
      </c>
      <c r="E20" s="436"/>
      <c r="F20" s="374">
        <f>-'Default | C_&amp;_I | Lychee'!D$19</f>
        <v>0</v>
      </c>
      <c r="G20" s="374">
        <f>-'Default | C_&amp;_I | Lychee'!E$19</f>
        <v>0</v>
      </c>
      <c r="H20" s="374">
        <f>-'Default | C_&amp;_I | Lychee'!F$19</f>
        <v>0</v>
      </c>
      <c r="I20" s="374">
        <f>-'Default | C_&amp;_I | Lychee'!G$19</f>
        <v>-22931.791847030414</v>
      </c>
      <c r="J20" s="374">
        <f>-'Default | C_&amp;_I | Lychee'!H$19</f>
        <v>-34397.687770545628</v>
      </c>
      <c r="K20" s="374">
        <f>-'Default | C_&amp;_I | Lychee'!I$19</f>
        <v>-45863.583694060828</v>
      </c>
      <c r="L20" s="374">
        <f>-'Default | C_&amp;_I | Lychee'!J$19</f>
        <v>-68795.375541091256</v>
      </c>
      <c r="M20" s="374">
        <f>-'Default | C_&amp;_I | Lychee'!K$19</f>
        <v>-80261.271464606485</v>
      </c>
      <c r="N20" s="374">
        <f>-'Default | C_&amp;_I | Lychee'!L$19</f>
        <v>-91727.167388121656</v>
      </c>
      <c r="O20" s="374">
        <f>-'Default | C_&amp;_I | Lychee'!M$19</f>
        <v>-110072.600865746</v>
      </c>
      <c r="P20" s="374">
        <f>-'Default | C_&amp;_I | Lychee'!N$19</f>
        <v>-110072.600865746</v>
      </c>
      <c r="Q20" s="374">
        <f>-'Default | C_&amp;_I | Lychee'!O$19</f>
        <v>-110072.600865746</v>
      </c>
      <c r="R20" s="374">
        <f>-'Default | C_&amp;_I | Lychee'!P$19</f>
        <v>-110072.600865746</v>
      </c>
      <c r="S20" s="374">
        <f>-'Default | C_&amp;_I | Lychee'!Q$19</f>
        <v>-110072.600865746</v>
      </c>
      <c r="T20" s="374">
        <f>-'Default | C_&amp;_I | Lychee'!R$19</f>
        <v>-110072.600865746</v>
      </c>
      <c r="U20" s="374">
        <f t="shared" ref="U20:AS20" si="4">T$20</f>
        <v>-110072.600865746</v>
      </c>
      <c r="V20" s="374">
        <f t="shared" si="4"/>
        <v>-110072.600865746</v>
      </c>
      <c r="W20" s="374">
        <f t="shared" si="4"/>
        <v>-110072.600865746</v>
      </c>
      <c r="X20" s="374">
        <f t="shared" si="4"/>
        <v>-110072.600865746</v>
      </c>
      <c r="Y20" s="374">
        <f t="shared" si="4"/>
        <v>-110072.600865746</v>
      </c>
      <c r="Z20" s="374">
        <f t="shared" si="4"/>
        <v>-110072.600865746</v>
      </c>
      <c r="AA20" s="374">
        <f t="shared" si="4"/>
        <v>-110072.600865746</v>
      </c>
      <c r="AB20" s="374">
        <f t="shared" si="4"/>
        <v>-110072.600865746</v>
      </c>
      <c r="AC20" s="374">
        <f t="shared" si="4"/>
        <v>-110072.600865746</v>
      </c>
      <c r="AD20" s="374">
        <f t="shared" si="4"/>
        <v>-110072.600865746</v>
      </c>
      <c r="AE20" s="374">
        <f t="shared" si="4"/>
        <v>-110072.600865746</v>
      </c>
      <c r="AF20" s="374">
        <f t="shared" si="4"/>
        <v>-110072.600865746</v>
      </c>
      <c r="AG20" s="374">
        <f t="shared" si="4"/>
        <v>-110072.600865746</v>
      </c>
      <c r="AH20" s="374">
        <f t="shared" si="4"/>
        <v>-110072.600865746</v>
      </c>
      <c r="AI20" s="374">
        <f t="shared" si="4"/>
        <v>-110072.600865746</v>
      </c>
      <c r="AJ20" s="374">
        <f t="shared" si="4"/>
        <v>-110072.600865746</v>
      </c>
      <c r="AK20" s="374">
        <f t="shared" si="4"/>
        <v>-110072.600865746</v>
      </c>
      <c r="AL20" s="374">
        <f t="shared" si="4"/>
        <v>-110072.600865746</v>
      </c>
      <c r="AM20" s="374">
        <f t="shared" si="4"/>
        <v>-110072.600865746</v>
      </c>
      <c r="AN20" s="374">
        <f t="shared" si="4"/>
        <v>-110072.600865746</v>
      </c>
      <c r="AO20" s="374">
        <f t="shared" si="4"/>
        <v>-110072.600865746</v>
      </c>
      <c r="AP20" s="374">
        <f t="shared" si="4"/>
        <v>-110072.600865746</v>
      </c>
      <c r="AQ20" s="374">
        <f t="shared" si="4"/>
        <v>-110072.600865746</v>
      </c>
      <c r="AR20" s="427">
        <f t="shared" si="4"/>
        <v>-110072.600865746</v>
      </c>
      <c r="AS20" s="365">
        <f t="shared" si="4"/>
        <v>-110072.600865746</v>
      </c>
    </row>
    <row r="21" spans="2:45" x14ac:dyDescent="0.2">
      <c r="B21" s="443" t="s">
        <v>309</v>
      </c>
      <c r="C21" s="420" t="s">
        <v>19</v>
      </c>
      <c r="D21" s="339">
        <f t="shared" si="2"/>
        <v>-800000</v>
      </c>
      <c r="E21" s="436"/>
      <c r="F21" s="374">
        <f>-'Default | C_&amp;_I | Lychee'!D$21</f>
        <v>-20000</v>
      </c>
      <c r="G21" s="374">
        <f>-'Default | C_&amp;_I | Lychee'!E$21</f>
        <v>-20000</v>
      </c>
      <c r="H21" s="374">
        <f>-'Default | C_&amp;_I | Lychee'!F$21</f>
        <v>-20000</v>
      </c>
      <c r="I21" s="374">
        <f>-'Default | C_&amp;_I | Lychee'!G$21</f>
        <v>-20000</v>
      </c>
      <c r="J21" s="374">
        <f>-'Default | C_&amp;_I | Lychee'!H$21</f>
        <v>-20000</v>
      </c>
      <c r="K21" s="374">
        <f>-'Default | C_&amp;_I | Lychee'!I$21</f>
        <v>-20000</v>
      </c>
      <c r="L21" s="374">
        <f>-'Default | C_&amp;_I | Lychee'!J$21</f>
        <v>-20000</v>
      </c>
      <c r="M21" s="374">
        <f>-'Default | C_&amp;_I | Lychee'!K$21</f>
        <v>-20000</v>
      </c>
      <c r="N21" s="374">
        <f>-'Default | C_&amp;_I | Lychee'!L$21</f>
        <v>-20000</v>
      </c>
      <c r="O21" s="374">
        <f>-'Default | C_&amp;_I | Lychee'!M$21</f>
        <v>-20000</v>
      </c>
      <c r="P21" s="374">
        <f>-'Default | C_&amp;_I | Lychee'!N$21</f>
        <v>-20000</v>
      </c>
      <c r="Q21" s="374">
        <f>-'Default | C_&amp;_I | Lychee'!O$21</f>
        <v>-20000</v>
      </c>
      <c r="R21" s="374">
        <f>-'Default | C_&amp;_I | Lychee'!P$21</f>
        <v>-20000</v>
      </c>
      <c r="S21" s="374">
        <f>-'Default | C_&amp;_I | Lychee'!Q$21</f>
        <v>-20000</v>
      </c>
      <c r="T21" s="374">
        <f>-'Default | C_&amp;_I | Lychee'!R$21</f>
        <v>-20000</v>
      </c>
      <c r="U21" s="374">
        <f t="shared" ref="U21:AS21" si="5">T$21</f>
        <v>-20000</v>
      </c>
      <c r="V21" s="374">
        <f t="shared" si="5"/>
        <v>-20000</v>
      </c>
      <c r="W21" s="374">
        <f t="shared" si="5"/>
        <v>-20000</v>
      </c>
      <c r="X21" s="374">
        <f t="shared" si="5"/>
        <v>-20000</v>
      </c>
      <c r="Y21" s="374">
        <f t="shared" si="5"/>
        <v>-20000</v>
      </c>
      <c r="Z21" s="374">
        <f t="shared" si="5"/>
        <v>-20000</v>
      </c>
      <c r="AA21" s="374">
        <f t="shared" si="5"/>
        <v>-20000</v>
      </c>
      <c r="AB21" s="374">
        <f t="shared" si="5"/>
        <v>-20000</v>
      </c>
      <c r="AC21" s="374">
        <f t="shared" si="5"/>
        <v>-20000</v>
      </c>
      <c r="AD21" s="374">
        <f t="shared" si="5"/>
        <v>-20000</v>
      </c>
      <c r="AE21" s="374">
        <f t="shared" si="5"/>
        <v>-20000</v>
      </c>
      <c r="AF21" s="374">
        <f t="shared" si="5"/>
        <v>-20000</v>
      </c>
      <c r="AG21" s="374">
        <f t="shared" si="5"/>
        <v>-20000</v>
      </c>
      <c r="AH21" s="374">
        <f t="shared" si="5"/>
        <v>-20000</v>
      </c>
      <c r="AI21" s="374">
        <f t="shared" si="5"/>
        <v>-20000</v>
      </c>
      <c r="AJ21" s="374">
        <f t="shared" si="5"/>
        <v>-20000</v>
      </c>
      <c r="AK21" s="374">
        <f t="shared" si="5"/>
        <v>-20000</v>
      </c>
      <c r="AL21" s="374">
        <f t="shared" si="5"/>
        <v>-20000</v>
      </c>
      <c r="AM21" s="374">
        <f t="shared" si="5"/>
        <v>-20000</v>
      </c>
      <c r="AN21" s="374">
        <f t="shared" si="5"/>
        <v>-20000</v>
      </c>
      <c r="AO21" s="374">
        <f t="shared" si="5"/>
        <v>-20000</v>
      </c>
      <c r="AP21" s="374">
        <f t="shared" si="5"/>
        <v>-20000</v>
      </c>
      <c r="AQ21" s="374">
        <f t="shared" si="5"/>
        <v>-20000</v>
      </c>
      <c r="AR21" s="427">
        <f t="shared" si="5"/>
        <v>-20000</v>
      </c>
      <c r="AS21" s="365">
        <f t="shared" si="5"/>
        <v>-20000</v>
      </c>
    </row>
    <row r="22" spans="2:45" x14ac:dyDescent="0.2">
      <c r="B22" s="443" t="s">
        <v>310</v>
      </c>
      <c r="C22" s="420" t="s">
        <v>19</v>
      </c>
      <c r="D22" s="339">
        <f t="shared" si="2"/>
        <v>-152665.49999999997</v>
      </c>
      <c r="E22" s="436"/>
      <c r="F22" s="374">
        <f>-'Default | C_&amp;_I | Lychee'!D$26*'Default | C_&amp;_I | Lychee'!$D$127</f>
        <v>-54.166666666666679</v>
      </c>
      <c r="G22" s="374">
        <f>-'Default | C_&amp;_I | Lychee'!E$26*'Default | C_&amp;_I | Lychee'!$D$127</f>
        <v>-168.99999999999997</v>
      </c>
      <c r="H22" s="374">
        <f>-'Default | C_&amp;_I | Lychee'!F$26*'Default | C_&amp;_I | Lychee'!$D$127</f>
        <v>-450.66666666666674</v>
      </c>
      <c r="I22" s="374">
        <f>-'Default | C_&amp;_I | Lychee'!G$26*'Default | C_&amp;_I | Lychee'!$D$127</f>
        <v>-1733.3333333333337</v>
      </c>
      <c r="J22" s="374">
        <f>-'Default | C_&amp;_I | Lychee'!H$26*'Default | C_&amp;_I | Lychee'!$D$127</f>
        <v>-1733.3333333333337</v>
      </c>
      <c r="K22" s="374">
        <f>-'Default | C_&amp;_I | Lychee'!I$26*'Default | C_&amp;_I | Lychee'!$D$127</f>
        <v>-1733.3333333333337</v>
      </c>
      <c r="L22" s="374">
        <f>-'Default | C_&amp;_I | Lychee'!J$26*'Default | C_&amp;_I | Lychee'!$D$127</f>
        <v>-3791.6666666666674</v>
      </c>
      <c r="M22" s="374">
        <f>-'Default | C_&amp;_I | Lychee'!K$26*'Default | C_&amp;_I | Lychee'!$D$127</f>
        <v>-4333.333333333333</v>
      </c>
      <c r="N22" s="374">
        <f>-'Default | C_&amp;_I | Lychee'!L$26*'Default | C_&amp;_I | Lychee'!$D$127</f>
        <v>-4333.3333333333348</v>
      </c>
      <c r="O22" s="374">
        <f>-'Default | C_&amp;_I | Lychee'!M$26*'Default | C_&amp;_I | Lychee'!$D$127</f>
        <v>-4333.333333333333</v>
      </c>
      <c r="P22" s="374">
        <f>-'Default | C_&amp;_I | Lychee'!N$26*'Default | C_&amp;_I | Lychee'!$D$127</f>
        <v>-4333.333333333333</v>
      </c>
      <c r="Q22" s="374">
        <f>-'Default | C_&amp;_I | Lychee'!O$26*'Default | C_&amp;_I | Lychee'!$D$127</f>
        <v>-4333.333333333333</v>
      </c>
      <c r="R22" s="374">
        <f t="shared" ref="R22:AS22" si="6">Q$22</f>
        <v>-4333.333333333333</v>
      </c>
      <c r="S22" s="374">
        <f t="shared" si="6"/>
        <v>-4333.333333333333</v>
      </c>
      <c r="T22" s="374">
        <f t="shared" si="6"/>
        <v>-4333.333333333333</v>
      </c>
      <c r="U22" s="374">
        <f t="shared" si="6"/>
        <v>-4333.333333333333</v>
      </c>
      <c r="V22" s="374">
        <f t="shared" si="6"/>
        <v>-4333.333333333333</v>
      </c>
      <c r="W22" s="374">
        <f t="shared" si="6"/>
        <v>-4333.333333333333</v>
      </c>
      <c r="X22" s="374">
        <f t="shared" si="6"/>
        <v>-4333.333333333333</v>
      </c>
      <c r="Y22" s="374">
        <f t="shared" si="6"/>
        <v>-4333.333333333333</v>
      </c>
      <c r="Z22" s="374">
        <f t="shared" si="6"/>
        <v>-4333.333333333333</v>
      </c>
      <c r="AA22" s="374">
        <f t="shared" si="6"/>
        <v>-4333.333333333333</v>
      </c>
      <c r="AB22" s="374">
        <f t="shared" si="6"/>
        <v>-4333.333333333333</v>
      </c>
      <c r="AC22" s="374">
        <f t="shared" si="6"/>
        <v>-4333.333333333333</v>
      </c>
      <c r="AD22" s="374">
        <f t="shared" si="6"/>
        <v>-4333.333333333333</v>
      </c>
      <c r="AE22" s="374">
        <f t="shared" si="6"/>
        <v>-4333.333333333333</v>
      </c>
      <c r="AF22" s="374">
        <f t="shared" si="6"/>
        <v>-4333.333333333333</v>
      </c>
      <c r="AG22" s="374">
        <f t="shared" si="6"/>
        <v>-4333.333333333333</v>
      </c>
      <c r="AH22" s="374">
        <f t="shared" si="6"/>
        <v>-4333.333333333333</v>
      </c>
      <c r="AI22" s="374">
        <f t="shared" si="6"/>
        <v>-4333.333333333333</v>
      </c>
      <c r="AJ22" s="374">
        <f t="shared" si="6"/>
        <v>-4333.333333333333</v>
      </c>
      <c r="AK22" s="374">
        <f t="shared" si="6"/>
        <v>-4333.333333333333</v>
      </c>
      <c r="AL22" s="374">
        <f t="shared" si="6"/>
        <v>-4333.333333333333</v>
      </c>
      <c r="AM22" s="374">
        <f t="shared" si="6"/>
        <v>-4333.333333333333</v>
      </c>
      <c r="AN22" s="374">
        <f t="shared" si="6"/>
        <v>-4333.333333333333</v>
      </c>
      <c r="AO22" s="374">
        <f t="shared" si="6"/>
        <v>-4333.333333333333</v>
      </c>
      <c r="AP22" s="374">
        <f t="shared" si="6"/>
        <v>-4333.333333333333</v>
      </c>
      <c r="AQ22" s="374">
        <f t="shared" si="6"/>
        <v>-4333.333333333333</v>
      </c>
      <c r="AR22" s="427">
        <f t="shared" si="6"/>
        <v>-4333.333333333333</v>
      </c>
      <c r="AS22" s="365">
        <f t="shared" si="6"/>
        <v>-4333.333333333333</v>
      </c>
    </row>
    <row r="23" spans="2:45" x14ac:dyDescent="0.2">
      <c r="B23" s="445"/>
      <c r="C23" s="422"/>
      <c r="D23" s="341"/>
      <c r="E23" s="438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377"/>
      <c r="AP23" s="377"/>
      <c r="AQ23" s="377"/>
      <c r="AR23" s="430"/>
      <c r="AS23" s="367"/>
    </row>
    <row r="24" spans="2:45" s="35" customFormat="1" x14ac:dyDescent="0.2">
      <c r="B24" s="358" t="s">
        <v>311</v>
      </c>
      <c r="C24" s="425" t="s">
        <v>19</v>
      </c>
      <c r="D24" s="392">
        <f ca="1">SUM($E24:$AS24)</f>
        <v>3667852.6828936092</v>
      </c>
      <c r="E24" s="439">
        <f t="shared" ref="E24:AS24" si="7">SUM(E$10:E$22)</f>
        <v>-324674</v>
      </c>
      <c r="F24" s="378">
        <f t="shared" ca="1" si="7"/>
        <v>-26060.764083938637</v>
      </c>
      <c r="G24" s="378">
        <f t="shared" ca="1" si="7"/>
        <v>-26495.372914229738</v>
      </c>
      <c r="H24" s="378">
        <f t="shared" ca="1" si="7"/>
        <v>-281641.85826747457</v>
      </c>
      <c r="I24" s="378">
        <f t="shared" ca="1" si="7"/>
        <v>-134296.27030873785</v>
      </c>
      <c r="J24" s="378">
        <f t="shared" ca="1" si="7"/>
        <v>-27562.614969135539</v>
      </c>
      <c r="K24" s="378">
        <f t="shared" ca="1" si="7"/>
        <v>53576.345672480638</v>
      </c>
      <c r="L24" s="378">
        <f t="shared" ca="1" si="7"/>
        <v>98114.501490882234</v>
      </c>
      <c r="M24" s="378">
        <f t="shared" ca="1" si="7"/>
        <v>92936.290677320256</v>
      </c>
      <c r="N24" s="378">
        <f t="shared" ca="1" si="7"/>
        <v>138513.63385449574</v>
      </c>
      <c r="O24" s="378">
        <f t="shared" ca="1" si="7"/>
        <v>106758.62514328411</v>
      </c>
      <c r="P24" s="378">
        <f t="shared" ca="1" si="7"/>
        <v>169973.98865197395</v>
      </c>
      <c r="Q24" s="378">
        <f t="shared" ca="1" si="7"/>
        <v>166811.75710590143</v>
      </c>
      <c r="R24" s="378">
        <f t="shared" ca="1" si="7"/>
        <v>166811.75710590143</v>
      </c>
      <c r="S24" s="378">
        <f t="shared" ca="1" si="7"/>
        <v>31811.75710590147</v>
      </c>
      <c r="T24" s="378">
        <f t="shared" ca="1" si="7"/>
        <v>86006.757105901474</v>
      </c>
      <c r="U24" s="378">
        <f ca="1">SUM(U$10:U$22)</f>
        <v>166811.75710590143</v>
      </c>
      <c r="V24" s="378">
        <f t="shared" ca="1" si="7"/>
        <v>166811.75710590143</v>
      </c>
      <c r="W24" s="378">
        <f t="shared" ca="1" si="7"/>
        <v>166811.75710590143</v>
      </c>
      <c r="X24" s="378">
        <f t="shared" ca="1" si="7"/>
        <v>166811.75710590143</v>
      </c>
      <c r="Y24" s="378">
        <f t="shared" ca="1" si="7"/>
        <v>70831.757105901474</v>
      </c>
      <c r="Z24" s="378">
        <f t="shared" ca="1" si="7"/>
        <v>166811.75710590143</v>
      </c>
      <c r="AA24" s="378">
        <f t="shared" ca="1" si="7"/>
        <v>166811.75710590143</v>
      </c>
      <c r="AB24" s="378">
        <f t="shared" ca="1" si="7"/>
        <v>142661.75710590143</v>
      </c>
      <c r="AC24" s="378">
        <f t="shared" ca="1" si="7"/>
        <v>31811.75710590147</v>
      </c>
      <c r="AD24" s="378">
        <f t="shared" ca="1" si="7"/>
        <v>136811.75710590143</v>
      </c>
      <c r="AE24" s="378">
        <f t="shared" ca="1" si="7"/>
        <v>166811.75710590143</v>
      </c>
      <c r="AF24" s="378">
        <f t="shared" ca="1" si="7"/>
        <v>166811.75710590143</v>
      </c>
      <c r="AG24" s="378">
        <f t="shared" ca="1" si="7"/>
        <v>71510.978981449312</v>
      </c>
      <c r="AH24" s="378">
        <f t="shared" ca="1" si="7"/>
        <v>166811.75710590143</v>
      </c>
      <c r="AI24" s="378">
        <f t="shared" ca="1" si="7"/>
        <v>49006.757105901466</v>
      </c>
      <c r="AJ24" s="378">
        <f t="shared" ca="1" si="7"/>
        <v>166811.75710590143</v>
      </c>
      <c r="AK24" s="378">
        <f t="shared" ca="1" si="7"/>
        <v>166811.75710590143</v>
      </c>
      <c r="AL24" s="378">
        <f t="shared" ca="1" si="7"/>
        <v>166811.75710590143</v>
      </c>
      <c r="AM24" s="378">
        <f t="shared" ca="1" si="7"/>
        <v>22151.75710590147</v>
      </c>
      <c r="AN24" s="378">
        <f t="shared" ca="1" si="7"/>
        <v>107831.75710590147</v>
      </c>
      <c r="AO24" s="378">
        <f t="shared" ca="1" si="7"/>
        <v>166811.75710590143</v>
      </c>
      <c r="AP24" s="378">
        <f t="shared" ca="1" si="7"/>
        <v>166811.75710590143</v>
      </c>
      <c r="AQ24" s="378">
        <f t="shared" ca="1" si="7"/>
        <v>142661.75710590143</v>
      </c>
      <c r="AR24" s="431">
        <f t="shared" ca="1" si="7"/>
        <v>166811.75710590143</v>
      </c>
      <c r="AS24" s="368">
        <f t="shared" ca="1" si="7"/>
        <v>99811.757105901474</v>
      </c>
    </row>
    <row r="25" spans="2:45" x14ac:dyDescent="0.2">
      <c r="B25" s="444"/>
      <c r="C25" s="421"/>
      <c r="D25" s="342"/>
      <c r="E25" s="437"/>
      <c r="F25" s="379">
        <f ca="1">$E$24+$F$24</f>
        <v>-350734.76408393861</v>
      </c>
      <c r="G25" s="379">
        <f ca="1">F$25+G$24</f>
        <v>-377230.13699816837</v>
      </c>
      <c r="H25" s="379">
        <f ca="1">G$25+H$24</f>
        <v>-658871.99526564288</v>
      </c>
      <c r="I25" s="379">
        <f t="shared" ref="I25:AP25" ca="1" si="8">H$25+I$24</f>
        <v>-793168.26557438076</v>
      </c>
      <c r="J25" s="379">
        <f ca="1">I$25+J$24</f>
        <v>-820730.88054351625</v>
      </c>
      <c r="K25" s="379">
        <f ca="1">J$25+K$24</f>
        <v>-767154.5348710356</v>
      </c>
      <c r="L25" s="379">
        <f t="shared" ca="1" si="8"/>
        <v>-669040.03338015336</v>
      </c>
      <c r="M25" s="379">
        <f ca="1">L$25+M$24</f>
        <v>-576103.74270283314</v>
      </c>
      <c r="N25" s="379">
        <f ca="1">M$25+N$24</f>
        <v>-437590.10884833743</v>
      </c>
      <c r="O25" s="379">
        <f t="shared" ca="1" si="8"/>
        <v>-330831.48370505334</v>
      </c>
      <c r="P25" s="379">
        <f t="shared" ca="1" si="8"/>
        <v>-160857.49505307939</v>
      </c>
      <c r="Q25" s="379">
        <f ca="1">P$25+Q$24</f>
        <v>5954.2620528220432</v>
      </c>
      <c r="R25" s="379">
        <f t="shared" ca="1" si="8"/>
        <v>172766.01915872347</v>
      </c>
      <c r="S25" s="379">
        <f ca="1">R$25+S$24</f>
        <v>204577.77626462493</v>
      </c>
      <c r="T25" s="379">
        <f t="shared" ca="1" si="8"/>
        <v>290584.53337052639</v>
      </c>
      <c r="U25" s="379">
        <f ca="1">T$25+U$24</f>
        <v>457396.29047642782</v>
      </c>
      <c r="V25" s="379">
        <f t="shared" ca="1" si="8"/>
        <v>624208.04758232925</v>
      </c>
      <c r="W25" s="379">
        <f t="shared" ca="1" si="8"/>
        <v>791019.80468823062</v>
      </c>
      <c r="X25" s="379">
        <f t="shared" ca="1" si="8"/>
        <v>957831.56179413199</v>
      </c>
      <c r="Y25" s="379">
        <f t="shared" ca="1" si="8"/>
        <v>1028663.3189000335</v>
      </c>
      <c r="Z25" s="379">
        <f t="shared" ca="1" si="8"/>
        <v>1195475.076005935</v>
      </c>
      <c r="AA25" s="379">
        <f t="shared" ca="1" si="8"/>
        <v>1362286.8331118363</v>
      </c>
      <c r="AB25" s="379">
        <f t="shared" ca="1" si="8"/>
        <v>1504948.5902177377</v>
      </c>
      <c r="AC25" s="379">
        <f t="shared" ca="1" si="8"/>
        <v>1536760.3473236391</v>
      </c>
      <c r="AD25" s="379">
        <f t="shared" ca="1" si="8"/>
        <v>1673572.1044295405</v>
      </c>
      <c r="AE25" s="379">
        <f t="shared" ca="1" si="8"/>
        <v>1840383.8615354418</v>
      </c>
      <c r="AF25" s="379">
        <f t="shared" ca="1" si="8"/>
        <v>2007195.6186413432</v>
      </c>
      <c r="AG25" s="379">
        <f t="shared" ca="1" si="8"/>
        <v>2078706.5976227925</v>
      </c>
      <c r="AH25" s="379">
        <f t="shared" ca="1" si="8"/>
        <v>2245518.3547286941</v>
      </c>
      <c r="AI25" s="379">
        <f ca="1">AH$25+AI$24</f>
        <v>2294525.1118345954</v>
      </c>
      <c r="AJ25" s="379">
        <f ca="1">AI$25+AJ$24</f>
        <v>2461336.8689404968</v>
      </c>
      <c r="AK25" s="379">
        <f t="shared" ca="1" si="8"/>
        <v>2628148.6260463982</v>
      </c>
      <c r="AL25" s="379">
        <f t="shared" ca="1" si="8"/>
        <v>2794960.3831522996</v>
      </c>
      <c r="AM25" s="379">
        <f ca="1">AL$25+AM$24</f>
        <v>2817112.1402582009</v>
      </c>
      <c r="AN25" s="379">
        <f t="shared" ca="1" si="8"/>
        <v>2924943.8973641023</v>
      </c>
      <c r="AO25" s="379">
        <f t="shared" ca="1" si="8"/>
        <v>3091755.6544700037</v>
      </c>
      <c r="AP25" s="379">
        <f t="shared" ca="1" si="8"/>
        <v>3258567.411575905</v>
      </c>
      <c r="AQ25" s="379">
        <f ca="1">AP$25+AQ$24</f>
        <v>3401229.1686818064</v>
      </c>
      <c r="AR25" s="432">
        <f ca="1">AQ$25+AR$24</f>
        <v>3568040.9257877078</v>
      </c>
      <c r="AS25" s="369">
        <f ca="1">AR$25+AS$24</f>
        <v>3667852.6828936092</v>
      </c>
    </row>
    <row r="26" spans="2:45" x14ac:dyDescent="0.2">
      <c r="B26" s="446" t="s">
        <v>312</v>
      </c>
      <c r="C26" s="423" t="s">
        <v>47</v>
      </c>
      <c r="D26" s="343"/>
      <c r="E26" s="440"/>
      <c r="F26" s="380">
        <f ca="1">'Default | C_&amp;_I | Lychee'!D$25</f>
        <v>0</v>
      </c>
      <c r="G26" s="380">
        <f ca="1">'Default | C_&amp;_I | Lychee'!E$25</f>
        <v>0</v>
      </c>
      <c r="H26" s="380">
        <f ca="1">'Default | C_&amp;_I | Lychee'!F$25</f>
        <v>0</v>
      </c>
      <c r="I26" s="380">
        <f ca="1">'Default | C_&amp;_I | Lychee'!G$25</f>
        <v>7.2916666666666661</v>
      </c>
      <c r="J26" s="380">
        <f ca="1">'Default | C_&amp;_I | Lychee'!H$25</f>
        <v>10.9375</v>
      </c>
      <c r="K26" s="380">
        <f ca="1">'Default | C_&amp;_I | Lychee'!I$25</f>
        <v>14.583333333333336</v>
      </c>
      <c r="L26" s="380">
        <f ca="1">'Default | C_&amp;_I | Lychee'!J$25</f>
        <v>21.875</v>
      </c>
      <c r="M26" s="380">
        <f ca="1">'Default | C_&amp;_I | Lychee'!K$25</f>
        <v>25.520833333333339</v>
      </c>
      <c r="N26" s="380">
        <f ca="1">'Default | C_&amp;_I | Lychee'!L$25</f>
        <v>29.166666666666661</v>
      </c>
      <c r="O26" s="380">
        <f ca="1">'Default | C_&amp;_I | Lychee'!M$25</f>
        <v>34.999999999999993</v>
      </c>
      <c r="P26" s="380">
        <f ca="1">'Default | C_&amp;_I | Lychee'!N$25</f>
        <v>35</v>
      </c>
      <c r="Q26" s="380">
        <f ca="1">'Default | C_&amp;_I | Lychee'!O$25</f>
        <v>35</v>
      </c>
      <c r="R26" s="380">
        <f ca="1">'Default | C_&amp;_I | Lychee'!P$25</f>
        <v>35</v>
      </c>
      <c r="S26" s="380">
        <f ca="1">'Default | C_&amp;_I | Lychee'!Q$25</f>
        <v>35</v>
      </c>
      <c r="T26" s="380">
        <f ca="1">'Default | C_&amp;_I | Lychee'!R$25</f>
        <v>35</v>
      </c>
      <c r="U26" s="380">
        <f ca="1">T$26</f>
        <v>35</v>
      </c>
      <c r="V26" s="380">
        <f ca="1">U$26</f>
        <v>35</v>
      </c>
      <c r="W26" s="380">
        <f ca="1">V$26</f>
        <v>35</v>
      </c>
      <c r="X26" s="380">
        <f ca="1">W$26</f>
        <v>35</v>
      </c>
      <c r="Y26" s="380">
        <f t="shared" ref="Y26:AS26" ca="1" si="9">X$26</f>
        <v>35</v>
      </c>
      <c r="Z26" s="380">
        <f t="shared" ca="1" si="9"/>
        <v>35</v>
      </c>
      <c r="AA26" s="380">
        <f t="shared" ca="1" si="9"/>
        <v>35</v>
      </c>
      <c r="AB26" s="380">
        <f t="shared" ca="1" si="9"/>
        <v>35</v>
      </c>
      <c r="AC26" s="380">
        <f t="shared" ca="1" si="9"/>
        <v>35</v>
      </c>
      <c r="AD26" s="380">
        <f t="shared" ca="1" si="9"/>
        <v>35</v>
      </c>
      <c r="AE26" s="380">
        <f t="shared" ca="1" si="9"/>
        <v>35</v>
      </c>
      <c r="AF26" s="380">
        <f t="shared" ca="1" si="9"/>
        <v>35</v>
      </c>
      <c r="AG26" s="380">
        <f t="shared" ca="1" si="9"/>
        <v>35</v>
      </c>
      <c r="AH26" s="380">
        <f t="shared" ca="1" si="9"/>
        <v>35</v>
      </c>
      <c r="AI26" s="380">
        <f t="shared" ca="1" si="9"/>
        <v>35</v>
      </c>
      <c r="AJ26" s="380">
        <f t="shared" ca="1" si="9"/>
        <v>35</v>
      </c>
      <c r="AK26" s="380">
        <f t="shared" ca="1" si="9"/>
        <v>35</v>
      </c>
      <c r="AL26" s="380">
        <f t="shared" ca="1" si="9"/>
        <v>35</v>
      </c>
      <c r="AM26" s="380">
        <f t="shared" ca="1" si="9"/>
        <v>35</v>
      </c>
      <c r="AN26" s="380">
        <f t="shared" ca="1" si="9"/>
        <v>35</v>
      </c>
      <c r="AO26" s="380">
        <f t="shared" ca="1" si="9"/>
        <v>35</v>
      </c>
      <c r="AP26" s="380">
        <f t="shared" ca="1" si="9"/>
        <v>35</v>
      </c>
      <c r="AQ26" s="380">
        <f t="shared" ca="1" si="9"/>
        <v>35</v>
      </c>
      <c r="AR26" s="433">
        <f t="shared" ca="1" si="9"/>
        <v>35</v>
      </c>
      <c r="AS26" s="370">
        <f t="shared" ca="1" si="9"/>
        <v>35</v>
      </c>
    </row>
    <row r="27" spans="2:45" x14ac:dyDescent="0.2">
      <c r="B27" s="446" t="s">
        <v>313</v>
      </c>
      <c r="C27" s="423" t="s">
        <v>61</v>
      </c>
      <c r="D27" s="343"/>
      <c r="E27" s="440"/>
      <c r="F27" s="380">
        <f>'Default | C_&amp;_I | Lychee'!D$26</f>
        <v>0.83333333333333348</v>
      </c>
      <c r="G27" s="380">
        <f>'Default | C_&amp;_I | Lychee'!E$26</f>
        <v>2.5999999999999996</v>
      </c>
      <c r="H27" s="380">
        <f>'Default | C_&amp;_I | Lychee'!F$26</f>
        <v>6.9333333333333345</v>
      </c>
      <c r="I27" s="380">
        <f>'Default | C_&amp;_I | Lychee'!G$26</f>
        <v>26.666666666666671</v>
      </c>
      <c r="J27" s="380">
        <f>'Default | C_&amp;_I | Lychee'!H$26</f>
        <v>26.666666666666671</v>
      </c>
      <c r="K27" s="380">
        <f>'Default | C_&amp;_I | Lychee'!I$26</f>
        <v>26.666666666666671</v>
      </c>
      <c r="L27" s="380">
        <f>'Default | C_&amp;_I | Lychee'!J$26</f>
        <v>58.333333333333343</v>
      </c>
      <c r="M27" s="380">
        <f>'Default | C_&amp;_I | Lychee'!K$26</f>
        <v>66.666666666666657</v>
      </c>
      <c r="N27" s="380">
        <f>'Default | C_&amp;_I | Lychee'!L$26</f>
        <v>66.666666666666686</v>
      </c>
      <c r="O27" s="380">
        <f>'Default | C_&amp;_I | Lychee'!M$26</f>
        <v>66.666666666666657</v>
      </c>
      <c r="P27" s="380">
        <f>'Default | C_&amp;_I | Lychee'!N$26</f>
        <v>66.666666666666657</v>
      </c>
      <c r="Q27" s="380">
        <f>'Default | C_&amp;_I | Lychee'!O$26</f>
        <v>66.666666666666657</v>
      </c>
      <c r="R27" s="380">
        <f>'Default | C_&amp;_I | Lychee'!P$26</f>
        <v>66.666666666666657</v>
      </c>
      <c r="S27" s="380">
        <f>'Default | C_&amp;_I | Lychee'!Q$26</f>
        <v>66.666666666666657</v>
      </c>
      <c r="T27" s="380">
        <f>'Default | C_&amp;_I | Lychee'!R$26</f>
        <v>66.666666666666657</v>
      </c>
      <c r="U27" s="380">
        <f>T$27</f>
        <v>66.666666666666657</v>
      </c>
      <c r="V27" s="380">
        <f>U$27</f>
        <v>66.666666666666657</v>
      </c>
      <c r="W27" s="380">
        <f>V$27</f>
        <v>66.666666666666657</v>
      </c>
      <c r="X27" s="380">
        <f t="shared" ref="X27:AS27" si="10">W$27</f>
        <v>66.666666666666657</v>
      </c>
      <c r="Y27" s="380">
        <f t="shared" si="10"/>
        <v>66.666666666666657</v>
      </c>
      <c r="Z27" s="380">
        <f t="shared" si="10"/>
        <v>66.666666666666657</v>
      </c>
      <c r="AA27" s="380">
        <f t="shared" si="10"/>
        <v>66.666666666666657</v>
      </c>
      <c r="AB27" s="380">
        <f t="shared" si="10"/>
        <v>66.666666666666657</v>
      </c>
      <c r="AC27" s="380">
        <f t="shared" si="10"/>
        <v>66.666666666666657</v>
      </c>
      <c r="AD27" s="380">
        <f t="shared" si="10"/>
        <v>66.666666666666657</v>
      </c>
      <c r="AE27" s="380">
        <f t="shared" si="10"/>
        <v>66.666666666666657</v>
      </c>
      <c r="AF27" s="380">
        <f t="shared" si="10"/>
        <v>66.666666666666657</v>
      </c>
      <c r="AG27" s="380">
        <f t="shared" si="10"/>
        <v>66.666666666666657</v>
      </c>
      <c r="AH27" s="380">
        <f t="shared" si="10"/>
        <v>66.666666666666657</v>
      </c>
      <c r="AI27" s="380">
        <f t="shared" si="10"/>
        <v>66.666666666666657</v>
      </c>
      <c r="AJ27" s="380">
        <f t="shared" si="10"/>
        <v>66.666666666666657</v>
      </c>
      <c r="AK27" s="380">
        <f t="shared" si="10"/>
        <v>66.666666666666657</v>
      </c>
      <c r="AL27" s="380">
        <f t="shared" si="10"/>
        <v>66.666666666666657</v>
      </c>
      <c r="AM27" s="380">
        <f t="shared" si="10"/>
        <v>66.666666666666657</v>
      </c>
      <c r="AN27" s="380">
        <f t="shared" si="10"/>
        <v>66.666666666666657</v>
      </c>
      <c r="AO27" s="380">
        <f t="shared" si="10"/>
        <v>66.666666666666657</v>
      </c>
      <c r="AP27" s="380">
        <f t="shared" si="10"/>
        <v>66.666666666666657</v>
      </c>
      <c r="AQ27" s="380">
        <f t="shared" si="10"/>
        <v>66.666666666666657</v>
      </c>
      <c r="AR27" s="433">
        <f t="shared" si="10"/>
        <v>66.666666666666657</v>
      </c>
      <c r="AS27" s="370">
        <f t="shared" si="10"/>
        <v>66.666666666666657</v>
      </c>
    </row>
    <row r="28" spans="2:45" x14ac:dyDescent="0.2">
      <c r="B28" s="331" t="s">
        <v>314</v>
      </c>
      <c r="C28" s="424" t="s">
        <v>69</v>
      </c>
      <c r="D28" s="344"/>
      <c r="E28" s="441"/>
      <c r="F28" s="381">
        <f>'Default | C_&amp;_I | Lychee'!$D$38</f>
        <v>10</v>
      </c>
      <c r="G28" s="381">
        <f>'Default | C_&amp;_I | Lychee'!$D$38</f>
        <v>10</v>
      </c>
      <c r="H28" s="381">
        <f>'Default | C_&amp;_I | Lychee'!$D$38</f>
        <v>10</v>
      </c>
      <c r="I28" s="381">
        <f>'Default | C_&amp;_I | Lychee'!$D$38</f>
        <v>10</v>
      </c>
      <c r="J28" s="381">
        <f>'Default | C_&amp;_I | Lychee'!$D$38</f>
        <v>10</v>
      </c>
      <c r="K28" s="381">
        <f>'Default | C_&amp;_I | Lychee'!$D$38</f>
        <v>10</v>
      </c>
      <c r="L28" s="381">
        <f>'Default | C_&amp;_I | Lychee'!$D$38</f>
        <v>10</v>
      </c>
      <c r="M28" s="381">
        <f>'Default | C_&amp;_I | Lychee'!$D$38</f>
        <v>10</v>
      </c>
      <c r="N28" s="381">
        <f>'Default | C_&amp;_I | Lychee'!$D$38</f>
        <v>10</v>
      </c>
      <c r="O28" s="381">
        <f>'Default | C_&amp;_I | Lychee'!$D$38</f>
        <v>10</v>
      </c>
      <c r="P28" s="381">
        <f>'Default | C_&amp;_I | Lychee'!$D$38</f>
        <v>10</v>
      </c>
      <c r="Q28" s="381">
        <f>'Default | C_&amp;_I | Lychee'!$D$38</f>
        <v>10</v>
      </c>
      <c r="R28" s="381">
        <f>'Default | C_&amp;_I | Lychee'!$D$38</f>
        <v>10</v>
      </c>
      <c r="S28" s="381">
        <f>'Default | C_&amp;_I | Lychee'!$D$38</f>
        <v>10</v>
      </c>
      <c r="T28" s="381">
        <f>'Default | C_&amp;_I | Lychee'!$D$38</f>
        <v>10</v>
      </c>
      <c r="U28" s="381">
        <f>'Default | C_&amp;_I | Lychee'!$D$38</f>
        <v>10</v>
      </c>
      <c r="V28" s="381">
        <f>'Default | C_&amp;_I | Lychee'!$D$38</f>
        <v>10</v>
      </c>
      <c r="W28" s="381">
        <f>'Default | C_&amp;_I | Lychee'!$D$38</f>
        <v>10</v>
      </c>
      <c r="X28" s="381">
        <f>'Default | C_&amp;_I | Lychee'!$D$38</f>
        <v>10</v>
      </c>
      <c r="Y28" s="381">
        <f>'Default | C_&amp;_I | Lychee'!$D$38</f>
        <v>10</v>
      </c>
      <c r="Z28" s="381">
        <f>'Default | C_&amp;_I | Lychee'!$D$38</f>
        <v>10</v>
      </c>
      <c r="AA28" s="381">
        <f>'Default | C_&amp;_I | Lychee'!$D$38</f>
        <v>10</v>
      </c>
      <c r="AB28" s="381">
        <f>'Default | C_&amp;_I | Lychee'!$D$38</f>
        <v>10</v>
      </c>
      <c r="AC28" s="381">
        <f>'Default | C_&amp;_I | Lychee'!$D$38</f>
        <v>10</v>
      </c>
      <c r="AD28" s="381">
        <f>'Default | C_&amp;_I | Lychee'!$D$38</f>
        <v>10</v>
      </c>
      <c r="AE28" s="381">
        <f>'Default | C_&amp;_I | Lychee'!$D$38</f>
        <v>10</v>
      </c>
      <c r="AF28" s="381">
        <f>'Default | C_&amp;_I | Lychee'!$D$38</f>
        <v>10</v>
      </c>
      <c r="AG28" s="381">
        <f>'Default | C_&amp;_I | Lychee'!$D$38</f>
        <v>10</v>
      </c>
      <c r="AH28" s="381">
        <f>'Default | C_&amp;_I | Lychee'!$D$38</f>
        <v>10</v>
      </c>
      <c r="AI28" s="381">
        <f>'Default | C_&amp;_I | Lychee'!$D$38</f>
        <v>10</v>
      </c>
      <c r="AJ28" s="381">
        <f>'Default | C_&amp;_I | Lychee'!$D$38</f>
        <v>10</v>
      </c>
      <c r="AK28" s="381">
        <f>'Default | C_&amp;_I | Lychee'!$D$38</f>
        <v>10</v>
      </c>
      <c r="AL28" s="381">
        <f>'Default | C_&amp;_I | Lychee'!$D$38</f>
        <v>10</v>
      </c>
      <c r="AM28" s="381">
        <f>'Default | C_&amp;_I | Lychee'!$D$38</f>
        <v>10</v>
      </c>
      <c r="AN28" s="381">
        <f>'Default | C_&amp;_I | Lychee'!$D$38</f>
        <v>10</v>
      </c>
      <c r="AO28" s="381">
        <f>'Default | C_&amp;_I | Lychee'!$D$38</f>
        <v>10</v>
      </c>
      <c r="AP28" s="381">
        <f>'Default | C_&amp;_I | Lychee'!$D$38</f>
        <v>10</v>
      </c>
      <c r="AQ28" s="381">
        <f>'Default | C_&amp;_I | Lychee'!$D$38</f>
        <v>10</v>
      </c>
      <c r="AR28" s="434">
        <f>'Default | C_&amp;_I | Lychee'!$D$38</f>
        <v>10</v>
      </c>
      <c r="AS28" s="371">
        <f>'Default | C_&amp;_I | Lychee'!$D$38</f>
        <v>10</v>
      </c>
    </row>
    <row r="29" spans="2:45" x14ac:dyDescent="0.2">
      <c r="B29" s="459"/>
      <c r="C29" s="332"/>
      <c r="D29" s="324"/>
      <c r="F29" s="47"/>
      <c r="G29" s="47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</row>
    <row r="30" spans="2:45" x14ac:dyDescent="0.2">
      <c r="B30" s="459"/>
      <c r="C30" s="332"/>
      <c r="D30" s="324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</row>
    <row r="31" spans="2:45" ht="12.75" thickBot="1" x14ac:dyDescent="0.25">
      <c r="B31" s="396"/>
      <c r="C31" s="397"/>
      <c r="D31" s="398"/>
      <c r="F31" s="49"/>
      <c r="G31" s="49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</row>
    <row r="32" spans="2:45" ht="12.75" x14ac:dyDescent="0.2">
      <c r="B32" s="463" t="s">
        <v>315</v>
      </c>
      <c r="C32" s="472" t="s">
        <v>316</v>
      </c>
      <c r="D32" s="475">
        <f ca="1">COUNTIF($F$25:$AS$25,"&lt;0")</f>
        <v>11</v>
      </c>
      <c r="F32" s="49"/>
      <c r="G32" s="49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</row>
    <row r="33" spans="2:45" ht="12.75" x14ac:dyDescent="0.2">
      <c r="B33" s="391" t="s">
        <v>317</v>
      </c>
      <c r="C33" s="473" t="s">
        <v>53</v>
      </c>
      <c r="D33" s="345">
        <f ca="1">MAX($F$24:$AS$24)/MAX($F$28:$AS$28)</f>
        <v>16997.398865197396</v>
      </c>
      <c r="F33" s="49"/>
      <c r="G33" s="49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</row>
    <row r="34" spans="2:45" ht="13.5" thickBot="1" x14ac:dyDescent="0.25">
      <c r="B34" s="464" t="s">
        <v>318</v>
      </c>
      <c r="C34" s="474" t="s">
        <v>64</v>
      </c>
      <c r="D34" s="476">
        <f ca="1">IFERROR(IRR($E$24:$AS$24)*100,"Not Applicable")</f>
        <v>10.328012140438325</v>
      </c>
      <c r="F34" s="49"/>
      <c r="G34" s="49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</row>
    <row r="35" spans="2:45" ht="12.75" thickBot="1" x14ac:dyDescent="0.25">
      <c r="B35" s="399"/>
      <c r="C35" s="397"/>
      <c r="D35" s="400"/>
    </row>
    <row r="36" spans="2:45" ht="12.75" x14ac:dyDescent="0.2">
      <c r="B36" s="463" t="s">
        <v>319</v>
      </c>
      <c r="C36" s="472" t="s">
        <v>19</v>
      </c>
      <c r="D36" s="475">
        <f ca="1">NPV('Default | C_&amp;_I | Lychee'!$D$34/100,$F$24:$AS$24)+$E$24</f>
        <v>410260.14675233816</v>
      </c>
      <c r="E36" s="9"/>
      <c r="F36" s="9"/>
    </row>
    <row r="37" spans="2:45" ht="12.75" x14ac:dyDescent="0.2">
      <c r="B37" s="391" t="s">
        <v>320</v>
      </c>
      <c r="C37" s="473" t="s">
        <v>53</v>
      </c>
      <c r="D37" s="345">
        <f ca="1">$D$36/MAX($F$28:$AS$28)</f>
        <v>41026.014675233819</v>
      </c>
    </row>
    <row r="38" spans="2:45" ht="13.5" thickBot="1" x14ac:dyDescent="0.25">
      <c r="B38" s="464" t="s">
        <v>321</v>
      </c>
      <c r="C38" s="474" t="s">
        <v>100</v>
      </c>
      <c r="D38" s="477">
        <f ca="1">$D$37/(MAX($F$27:$AS$27)/MAX($F$28:$AS$28))</f>
        <v>6153.902201285071</v>
      </c>
    </row>
    <row r="39" spans="2:45" ht="12" customHeight="1" x14ac:dyDescent="0.2">
      <c r="B39" s="400"/>
      <c r="C39" s="397"/>
      <c r="D39" s="399"/>
    </row>
    <row r="40" spans="2:45" ht="12" customHeight="1" x14ac:dyDescent="0.2">
      <c r="B40" s="399"/>
      <c r="C40" s="399"/>
      <c r="D40" s="399"/>
    </row>
    <row r="41" spans="2:45" ht="12" customHeight="1" x14ac:dyDescent="0.2"/>
    <row r="42" spans="2:45" ht="12" customHeight="1" x14ac:dyDescent="0.2"/>
    <row r="43" spans="2:45" ht="12" customHeight="1" x14ac:dyDescent="0.2"/>
    <row r="44" spans="2:45" ht="12" customHeight="1" x14ac:dyDescent="0.2"/>
    <row r="45" spans="2:45" ht="12" customHeight="1" x14ac:dyDescent="0.2"/>
  </sheetData>
  <sheetProtection algorithmName="SHA-512" hashValue="006Nw7uw/YqM+dt5T4rD4L+Z/makEjRaAR0W4wgng71gYQVMzPo4cmd2JC4uKt0nmspjOAnCKIVuS/WtHGzc5g==" saltValue="jOLFWLUc6ZSVXwKTlcKwiQ==" spinCount="100000" sheet="1" objects="1" scenarios="1"/>
  <hyperlinks>
    <hyperlink ref="B4" location="Main_Menu!A1" display="Back to Main Menu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8">
    <tabColor theme="5" tint="-0.249977111117893"/>
  </sheetPr>
  <dimension ref="A1:AT42"/>
  <sheetViews>
    <sheetView workbookViewId="0"/>
  </sheetViews>
  <sheetFormatPr defaultColWidth="0" defaultRowHeight="0" customHeight="1" zeroHeight="1" x14ac:dyDescent="0.2"/>
  <cols>
    <col min="1" max="1" width="2.7109375" style="8" customWidth="1"/>
    <col min="2" max="2" width="33.85546875" style="8" customWidth="1"/>
    <col min="3" max="3" width="10.42578125" style="8" customWidth="1"/>
    <col min="4" max="4" width="15.42578125" style="8" customWidth="1"/>
    <col min="5" max="45" width="13.28515625" style="8" customWidth="1"/>
    <col min="46" max="46" width="9.140625" style="8" customWidth="1"/>
    <col min="47" max="16384" width="9.140625" style="8" hidden="1"/>
  </cols>
  <sheetData>
    <row r="1" spans="2:45" ht="17.100000000000001" customHeight="1" x14ac:dyDescent="0.2"/>
    <row r="2" spans="2:45" ht="63.95" customHeight="1" x14ac:dyDescent="0.2"/>
    <row r="3" spans="2:45" ht="27" customHeight="1" x14ac:dyDescent="0.2"/>
    <row r="4" spans="2:45" ht="23.1" customHeight="1" x14ac:dyDescent="0.2">
      <c r="B4" s="321" t="s">
        <v>338</v>
      </c>
      <c r="C4" s="9"/>
      <c r="D4" s="9"/>
      <c r="E4" s="9"/>
      <c r="F4" s="9"/>
    </row>
    <row r="5" spans="2:45" ht="15" x14ac:dyDescent="0.2">
      <c r="B5" s="410"/>
      <c r="C5" s="9"/>
      <c r="D5" s="9"/>
      <c r="E5" s="9"/>
      <c r="F5" s="9"/>
    </row>
    <row r="6" spans="2:45" s="34" customFormat="1" ht="23.25" x14ac:dyDescent="0.25">
      <c r="B6" s="411" t="s">
        <v>323</v>
      </c>
      <c r="C6" s="33"/>
      <c r="D6" s="33"/>
      <c r="E6" s="33"/>
      <c r="F6" s="33"/>
      <c r="G6" s="32"/>
      <c r="H6" s="32"/>
      <c r="I6" s="32"/>
      <c r="J6" s="32"/>
      <c r="K6" s="32"/>
      <c r="L6" s="32"/>
      <c r="M6" s="32"/>
      <c r="N6" s="32"/>
    </row>
    <row r="7" spans="2:45" ht="12.75" thickBot="1" x14ac:dyDescent="0.25">
      <c r="C7" s="9"/>
      <c r="D7" s="9"/>
      <c r="E7" s="9"/>
      <c r="F7" s="9"/>
    </row>
    <row r="8" spans="2:45" ht="12" x14ac:dyDescent="0.2">
      <c r="C8" s="332"/>
      <c r="D8" s="417"/>
      <c r="E8" s="9"/>
      <c r="F8" s="9"/>
    </row>
    <row r="9" spans="2:45" s="41" customFormat="1" ht="12.75" x14ac:dyDescent="0.2">
      <c r="B9" s="415" t="s">
        <v>28</v>
      </c>
      <c r="C9" s="416" t="s">
        <v>7</v>
      </c>
      <c r="D9" s="347" t="s">
        <v>298</v>
      </c>
      <c r="E9" s="351" t="s">
        <v>111</v>
      </c>
      <c r="F9" s="352" t="s">
        <v>29</v>
      </c>
      <c r="G9" s="352" t="s">
        <v>30</v>
      </c>
      <c r="H9" s="352" t="s">
        <v>31</v>
      </c>
      <c r="I9" s="352" t="s">
        <v>32</v>
      </c>
      <c r="J9" s="352" t="s">
        <v>33</v>
      </c>
      <c r="K9" s="352" t="s">
        <v>34</v>
      </c>
      <c r="L9" s="352" t="s">
        <v>35</v>
      </c>
      <c r="M9" s="352" t="s">
        <v>36</v>
      </c>
      <c r="N9" s="352" t="s">
        <v>37</v>
      </c>
      <c r="O9" s="352" t="s">
        <v>38</v>
      </c>
      <c r="P9" s="352" t="s">
        <v>39</v>
      </c>
      <c r="Q9" s="352" t="s">
        <v>40</v>
      </c>
      <c r="R9" s="352" t="s">
        <v>41</v>
      </c>
      <c r="S9" s="352" t="s">
        <v>42</v>
      </c>
      <c r="T9" s="352" t="s">
        <v>112</v>
      </c>
      <c r="U9" s="352" t="s">
        <v>113</v>
      </c>
      <c r="V9" s="352" t="s">
        <v>114</v>
      </c>
      <c r="W9" s="352" t="s">
        <v>115</v>
      </c>
      <c r="X9" s="352" t="s">
        <v>116</v>
      </c>
      <c r="Y9" s="352" t="s">
        <v>117</v>
      </c>
      <c r="Z9" s="352" t="s">
        <v>118</v>
      </c>
      <c r="AA9" s="352" t="s">
        <v>119</v>
      </c>
      <c r="AB9" s="352" t="s">
        <v>120</v>
      </c>
      <c r="AC9" s="352" t="s">
        <v>121</v>
      </c>
      <c r="AD9" s="352" t="s">
        <v>122</v>
      </c>
      <c r="AE9" s="352" t="s">
        <v>123</v>
      </c>
      <c r="AF9" s="352" t="s">
        <v>124</v>
      </c>
      <c r="AG9" s="352" t="s">
        <v>125</v>
      </c>
      <c r="AH9" s="352" t="s">
        <v>126</v>
      </c>
      <c r="AI9" s="352" t="s">
        <v>127</v>
      </c>
      <c r="AJ9" s="352" t="s">
        <v>128</v>
      </c>
      <c r="AK9" s="352" t="s">
        <v>129</v>
      </c>
      <c r="AL9" s="352" t="s">
        <v>130</v>
      </c>
      <c r="AM9" s="352" t="s">
        <v>131</v>
      </c>
      <c r="AN9" s="352" t="s">
        <v>132</v>
      </c>
      <c r="AO9" s="352" t="s">
        <v>133</v>
      </c>
      <c r="AP9" s="352" t="s">
        <v>134</v>
      </c>
      <c r="AQ9" s="352" t="s">
        <v>135</v>
      </c>
      <c r="AR9" s="352" t="s">
        <v>136</v>
      </c>
      <c r="AS9" s="352" t="s">
        <v>137</v>
      </c>
    </row>
    <row r="10" spans="2:45" ht="12" x14ac:dyDescent="0.2">
      <c r="B10" s="442" t="s">
        <v>299</v>
      </c>
      <c r="C10" s="419" t="s">
        <v>19</v>
      </c>
      <c r="D10" s="418">
        <f>SUM($E10:$AS10)</f>
        <v>22629285</v>
      </c>
      <c r="E10" s="435"/>
      <c r="F10" s="383">
        <f>'Default | C_&amp;_I | Macadamia'!D$24</f>
        <v>0</v>
      </c>
      <c r="G10" s="383">
        <f>'Default | C_&amp;_I | Macadamia'!E$24</f>
        <v>0</v>
      </c>
      <c r="H10" s="383">
        <f>'Default | C_&amp;_I | Macadamia'!F$24</f>
        <v>250740</v>
      </c>
      <c r="I10" s="383">
        <f>'Default | C_&amp;_I | Macadamia'!G$24</f>
        <v>376110.00000000006</v>
      </c>
      <c r="J10" s="383">
        <f>'Default | C_&amp;_I | Macadamia'!H$24</f>
        <v>438795</v>
      </c>
      <c r="K10" s="383">
        <f>'Default | C_&amp;_I | Macadamia'!I$24</f>
        <v>501480</v>
      </c>
      <c r="L10" s="384">
        <f>'Default | C_&amp;_I | Macadamia'!J$24</f>
        <v>514017</v>
      </c>
      <c r="M10" s="384">
        <f>'Default | C_&amp;_I | Macadamia'!K$24</f>
        <v>551628</v>
      </c>
      <c r="N10" s="384">
        <f>'Default | C_&amp;_I | Macadamia'!L$24</f>
        <v>576702</v>
      </c>
      <c r="O10" s="384">
        <f>'Default | C_&amp;_I | Macadamia'!M$24</f>
        <v>614313</v>
      </c>
      <c r="P10" s="384">
        <f>'Default | C_&amp;_I | Macadamia'!N$24</f>
        <v>626850</v>
      </c>
      <c r="Q10" s="384">
        <f>'Default | C_&amp;_I | Macadamia'!O$24</f>
        <v>626850</v>
      </c>
      <c r="R10" s="384">
        <f>'Default | C_&amp;_I | Macadamia'!P$24</f>
        <v>626850</v>
      </c>
      <c r="S10" s="384">
        <f>'Default | C_&amp;_I | Macadamia'!Q$24</f>
        <v>626850</v>
      </c>
      <c r="T10" s="384">
        <f>'Default | C_&amp;_I | Macadamia'!R$24</f>
        <v>626850</v>
      </c>
      <c r="U10" s="384">
        <f>T$10</f>
        <v>626850</v>
      </c>
      <c r="V10" s="384">
        <f t="shared" ref="V10:AS10" si="0">U$10</f>
        <v>626850</v>
      </c>
      <c r="W10" s="384">
        <f t="shared" si="0"/>
        <v>626850</v>
      </c>
      <c r="X10" s="384">
        <f t="shared" si="0"/>
        <v>626850</v>
      </c>
      <c r="Y10" s="384">
        <f t="shared" si="0"/>
        <v>626850</v>
      </c>
      <c r="Z10" s="384">
        <f t="shared" si="0"/>
        <v>626850</v>
      </c>
      <c r="AA10" s="384">
        <f t="shared" si="0"/>
        <v>626850</v>
      </c>
      <c r="AB10" s="384">
        <f t="shared" si="0"/>
        <v>626850</v>
      </c>
      <c r="AC10" s="384">
        <f t="shared" si="0"/>
        <v>626850</v>
      </c>
      <c r="AD10" s="384">
        <f t="shared" si="0"/>
        <v>626850</v>
      </c>
      <c r="AE10" s="384">
        <f t="shared" si="0"/>
        <v>626850</v>
      </c>
      <c r="AF10" s="384">
        <f t="shared" si="0"/>
        <v>626850</v>
      </c>
      <c r="AG10" s="384">
        <f t="shared" si="0"/>
        <v>626850</v>
      </c>
      <c r="AH10" s="383">
        <f t="shared" si="0"/>
        <v>626850</v>
      </c>
      <c r="AI10" s="383">
        <f t="shared" si="0"/>
        <v>626850</v>
      </c>
      <c r="AJ10" s="383">
        <f t="shared" si="0"/>
        <v>626850</v>
      </c>
      <c r="AK10" s="383">
        <f t="shared" si="0"/>
        <v>626850</v>
      </c>
      <c r="AL10" s="383">
        <f t="shared" si="0"/>
        <v>626850</v>
      </c>
      <c r="AM10" s="383">
        <f t="shared" si="0"/>
        <v>626850</v>
      </c>
      <c r="AN10" s="383">
        <f t="shared" si="0"/>
        <v>626850</v>
      </c>
      <c r="AO10" s="383">
        <f t="shared" si="0"/>
        <v>626850</v>
      </c>
      <c r="AP10" s="383">
        <f t="shared" si="0"/>
        <v>626850</v>
      </c>
      <c r="AQ10" s="383">
        <f t="shared" si="0"/>
        <v>626850</v>
      </c>
      <c r="AR10" s="383">
        <f t="shared" si="0"/>
        <v>626850</v>
      </c>
      <c r="AS10" s="384">
        <f t="shared" si="0"/>
        <v>626850</v>
      </c>
    </row>
    <row r="11" spans="2:45" ht="12" x14ac:dyDescent="0.2">
      <c r="B11" s="443"/>
      <c r="C11" s="420"/>
      <c r="D11" s="340"/>
      <c r="E11" s="436"/>
      <c r="F11" s="365"/>
      <c r="G11" s="365"/>
      <c r="H11" s="365"/>
      <c r="I11" s="365"/>
      <c r="J11" s="365"/>
      <c r="K11" s="365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4"/>
      <c r="AG11" s="374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374"/>
    </row>
    <row r="12" spans="2:45" ht="12" x14ac:dyDescent="0.2">
      <c r="B12" s="444" t="s">
        <v>300</v>
      </c>
      <c r="C12" s="421" t="s">
        <v>19</v>
      </c>
      <c r="D12" s="339">
        <f t="shared" ref="D12:D22" si="1">SUM($E12:$AS12)</f>
        <v>-450000</v>
      </c>
      <c r="E12" s="437">
        <f>-'Default | C_&amp;_I | Macadamia'!$D$39*'Default | C_&amp;_I | Macadamia'!$D$76</f>
        <v>-450000</v>
      </c>
      <c r="F12" s="366"/>
      <c r="G12" s="366"/>
      <c r="H12" s="366"/>
      <c r="I12" s="366"/>
      <c r="J12" s="366"/>
      <c r="K12" s="366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66"/>
      <c r="AI12" s="366"/>
      <c r="AJ12" s="366"/>
      <c r="AK12" s="366"/>
      <c r="AL12" s="366"/>
      <c r="AM12" s="366"/>
      <c r="AN12" s="366"/>
      <c r="AO12" s="366"/>
      <c r="AP12" s="366"/>
      <c r="AQ12" s="366"/>
      <c r="AR12" s="366"/>
      <c r="AS12" s="375"/>
    </row>
    <row r="13" spans="2:45" ht="12" x14ac:dyDescent="0.2">
      <c r="B13" s="443" t="s">
        <v>301</v>
      </c>
      <c r="C13" s="420" t="s">
        <v>19</v>
      </c>
      <c r="D13" s="339">
        <f t="shared" si="1"/>
        <v>0</v>
      </c>
      <c r="E13" s="436">
        <f>-'Default | C_&amp;_I | Macadamia'!$D$39*'Default | C_&amp;_I | Macadamia'!$D$77</f>
        <v>0</v>
      </c>
      <c r="F13" s="365"/>
      <c r="G13" s="365"/>
      <c r="H13" s="365"/>
      <c r="I13" s="365"/>
      <c r="J13" s="365"/>
      <c r="K13" s="365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  <c r="AS13" s="374"/>
    </row>
    <row r="14" spans="2:45" ht="12" x14ac:dyDescent="0.2">
      <c r="B14" s="443" t="s">
        <v>302</v>
      </c>
      <c r="C14" s="420" t="s">
        <v>19</v>
      </c>
      <c r="D14" s="339">
        <f>SUM($E14:$AS14)</f>
        <v>-396990</v>
      </c>
      <c r="E14" s="436">
        <f>-'Default | C_&amp;_I | Macadamia'!$D$39*'Default | C_&amp;_I | Macadamia'!$D$78</f>
        <v>-396990</v>
      </c>
      <c r="F14" s="365"/>
      <c r="G14" s="372"/>
      <c r="H14" s="372"/>
      <c r="I14" s="372"/>
      <c r="J14" s="372"/>
      <c r="K14" s="372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6"/>
    </row>
    <row r="15" spans="2:45" ht="12" x14ac:dyDescent="0.2">
      <c r="B15" s="443" t="s">
        <v>303</v>
      </c>
      <c r="C15" s="420" t="s">
        <v>19</v>
      </c>
      <c r="D15" s="339">
        <f t="shared" si="1"/>
        <v>-33000</v>
      </c>
      <c r="E15" s="436">
        <f>-'Default | C_&amp;_I | Macadamia'!$D$39*'Default | C_&amp;_I | Macadamia'!$D$79*'Default | C_&amp;_I | Macadamia'!$D$80</f>
        <v>-33000</v>
      </c>
      <c r="F15" s="365"/>
      <c r="G15" s="365"/>
      <c r="H15" s="365"/>
      <c r="I15" s="365"/>
      <c r="J15" s="365"/>
      <c r="K15" s="365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65"/>
      <c r="AI15" s="365"/>
      <c r="AJ15" s="365"/>
      <c r="AK15" s="365"/>
      <c r="AL15" s="365"/>
      <c r="AM15" s="365"/>
      <c r="AN15" s="365"/>
      <c r="AO15" s="365"/>
      <c r="AP15" s="365"/>
      <c r="AQ15" s="365"/>
      <c r="AR15" s="365"/>
      <c r="AS15" s="374"/>
    </row>
    <row r="16" spans="2:45" ht="12" x14ac:dyDescent="0.2">
      <c r="B16" s="443" t="s">
        <v>304</v>
      </c>
      <c r="C16" s="420" t="s">
        <v>19</v>
      </c>
      <c r="D16" s="339">
        <f>SUM($E16:$AS16)</f>
        <v>0</v>
      </c>
      <c r="E16" s="436">
        <f>-MAX($F$27:$AS$27)*'Default | C_&amp;_I | Macadamia'!$D$81</f>
        <v>0</v>
      </c>
      <c r="F16" s="365"/>
      <c r="G16" s="365"/>
      <c r="H16" s="365"/>
      <c r="I16" s="365"/>
      <c r="J16" s="365"/>
      <c r="K16" s="365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65"/>
      <c r="AI16" s="365"/>
      <c r="AJ16" s="365"/>
      <c r="AK16" s="365"/>
      <c r="AL16" s="365"/>
      <c r="AM16" s="365"/>
      <c r="AN16" s="365"/>
      <c r="AO16" s="365"/>
      <c r="AP16" s="365"/>
      <c r="AQ16" s="365"/>
      <c r="AR16" s="365"/>
      <c r="AS16" s="374"/>
    </row>
    <row r="17" spans="2:45" ht="12" x14ac:dyDescent="0.2">
      <c r="B17" s="443" t="s">
        <v>324</v>
      </c>
      <c r="C17" s="420" t="s">
        <v>19</v>
      </c>
      <c r="D17" s="339">
        <f>SUM($E17:$AS17)</f>
        <v>-150000</v>
      </c>
      <c r="E17" s="436">
        <f>-'Default | C_&amp;_I | Macadamia'!$D$82</f>
        <v>-150000</v>
      </c>
      <c r="F17" s="365"/>
      <c r="G17" s="365"/>
      <c r="H17" s="365"/>
      <c r="I17" s="365"/>
      <c r="J17" s="365"/>
      <c r="K17" s="365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74"/>
      <c r="AB17" s="374"/>
      <c r="AC17" s="374"/>
      <c r="AD17" s="374"/>
      <c r="AE17" s="374"/>
      <c r="AF17" s="374"/>
      <c r="AG17" s="374"/>
      <c r="AH17" s="365"/>
      <c r="AI17" s="365"/>
      <c r="AJ17" s="365"/>
      <c r="AK17" s="365"/>
      <c r="AL17" s="365"/>
      <c r="AM17" s="365"/>
      <c r="AN17" s="365"/>
      <c r="AO17" s="365"/>
      <c r="AP17" s="365"/>
      <c r="AQ17" s="365"/>
      <c r="AR17" s="365"/>
      <c r="AS17" s="374"/>
    </row>
    <row r="18" spans="2:45" ht="12" x14ac:dyDescent="0.2">
      <c r="B18" s="443" t="s">
        <v>306</v>
      </c>
      <c r="C18" s="420" t="s">
        <v>19</v>
      </c>
      <c r="D18" s="339">
        <f t="shared" si="1"/>
        <v>-936000</v>
      </c>
      <c r="E18" s="436">
        <f>-SUMIFS('Default | C_&amp;_I | Macadamia'!$D$86:$D$95,'Default | C_&amp;_I | Macadamia'!M$86:M$95,"=1")</f>
        <v>-198000</v>
      </c>
      <c r="F18" s="365">
        <f>-SUMIFS('Default | C_&amp;_I | Macadamia'!$D$86:$D$95,'Default | C_&amp;_I | Macadamia'!N$86:N$95,"=1")</f>
        <v>0</v>
      </c>
      <c r="G18" s="365">
        <f>-SUMIFS('Default | C_&amp;_I | Macadamia'!$D$86:$D$95,'Default | C_&amp;_I | Macadamia'!O$86:O$95,"=1")</f>
        <v>0</v>
      </c>
      <c r="H18" s="365">
        <f>-SUMIFS('Default | C_&amp;_I | Macadamia'!$D$86:$D$95,'Default | C_&amp;_I | Macadamia'!P$86:P$95,"=1")</f>
        <v>-6000</v>
      </c>
      <c r="I18" s="365">
        <f>-SUMIFS('Default | C_&amp;_I | Macadamia'!$D$86:$D$95,'Default | C_&amp;_I | Macadamia'!Q$86:Q$95,"=1")</f>
        <v>0</v>
      </c>
      <c r="J18" s="365">
        <f>-SUMIFS('Default | C_&amp;_I | Macadamia'!$D$86:$D$95,'Default | C_&amp;_I | Macadamia'!R$86:R$95,"=1")</f>
        <v>-12000</v>
      </c>
      <c r="K18" s="365">
        <f>-SUMIFS('Default | C_&amp;_I | Macadamia'!$D$86:$D$95,'Default | C_&amp;_I | Macadamia'!S$86:S$95,"=1")</f>
        <v>0</v>
      </c>
      <c r="L18" s="374">
        <f>-SUMIFS('Default | C_&amp;_I | Macadamia'!$D$86:$D$95,'Default | C_&amp;_I | Macadamia'!T$86:T$95,"=1")</f>
        <v>0</v>
      </c>
      <c r="M18" s="374">
        <f>-SUMIFS('Default | C_&amp;_I | Macadamia'!$D$86:$D$95,'Default | C_&amp;_I | Macadamia'!U$86:U$95,"=1")</f>
        <v>0</v>
      </c>
      <c r="N18" s="374">
        <f>-SUMIFS('Default | C_&amp;_I | Macadamia'!$D$86:$D$95,'Default | C_&amp;_I | Macadamia'!V$86:V$95,"=1")</f>
        <v>0</v>
      </c>
      <c r="O18" s="374">
        <f>-SUMIFS('Default | C_&amp;_I | Macadamia'!$D$86:$D$95,'Default | C_&amp;_I | Macadamia'!W$86:W$95,"=1")</f>
        <v>-141000</v>
      </c>
      <c r="P18" s="374">
        <f>-SUMIFS('Default | C_&amp;_I | Macadamia'!$D$86:$D$95,'Default | C_&amp;_I | Macadamia'!X$86:X$95,"=1")</f>
        <v>0</v>
      </c>
      <c r="Q18" s="374">
        <f>-SUMIFS('Default | C_&amp;_I | Macadamia'!$D$86:$D$95,'Default | C_&amp;_I | Macadamia'!Y$86:Y$95,"=1")</f>
        <v>0</v>
      </c>
      <c r="R18" s="374">
        <f>-SUMIFS('Default | C_&amp;_I | Macadamia'!$D$86:$D$95,'Default | C_&amp;_I | Macadamia'!Z$86:Z$95,"=1")</f>
        <v>0</v>
      </c>
      <c r="S18" s="374">
        <f>-SUMIFS('Default | C_&amp;_I | Macadamia'!$D$86:$D$95,'Default | C_&amp;_I | Macadamia'!AA$86:AA$95,"=1")</f>
        <v>0</v>
      </c>
      <c r="T18" s="374">
        <f>-SUMIFS('Default | C_&amp;_I | Macadamia'!$D$86:$D$95,'Default | C_&amp;_I | Macadamia'!AB$86:AB$95,"=1")</f>
        <v>-20000</v>
      </c>
      <c r="U18" s="374">
        <f>-SUMIFS('Default | C_&amp;_I | Macadamia'!$D$86:$D$95,'Default | C_&amp;_I | Macadamia'!AC$86:AC$95,"=1")</f>
        <v>0</v>
      </c>
      <c r="V18" s="374">
        <f>-SUMIFS('Default | C_&amp;_I | Macadamia'!$D$86:$D$95,'Default | C_&amp;_I | Macadamia'!AD$86:AD$95,"=1")</f>
        <v>0</v>
      </c>
      <c r="W18" s="374">
        <f>-SUMIFS('Default | C_&amp;_I | Macadamia'!$D$86:$D$95,'Default | C_&amp;_I | Macadamia'!AE$86:AE$95,"=1")</f>
        <v>0</v>
      </c>
      <c r="X18" s="374">
        <f>-SUMIFS('Default | C_&amp;_I | Macadamia'!$D$86:$D$95,'Default | C_&amp;_I | Macadamia'!AF$86:AF$95,"=1")</f>
        <v>0</v>
      </c>
      <c r="Y18" s="374">
        <f>-SUMIFS('Default | C_&amp;_I | Macadamia'!$D$86:$D$95,'Default | C_&amp;_I | Macadamia'!AG$86:AG$95,"=1")</f>
        <v>-190000</v>
      </c>
      <c r="Z18" s="374">
        <f>-SUMIFS('Default | C_&amp;_I | Macadamia'!$D$86:$D$95,'Default | C_&amp;_I | Macadamia'!AH$86:AH$95,"=1")</f>
        <v>0</v>
      </c>
      <c r="AA18" s="374">
        <f>-SUMIFS('Default | C_&amp;_I | Macadamia'!$D$86:$D$95,'Default | C_&amp;_I | Macadamia'!AI$86:AI$95,"=1")</f>
        <v>0</v>
      </c>
      <c r="AB18" s="374">
        <f>-SUMIFS('Default | C_&amp;_I | Macadamia'!$D$86:$D$95,'Default | C_&amp;_I | Macadamia'!AJ$86:AJ$95,"=1")</f>
        <v>-6000</v>
      </c>
      <c r="AC18" s="374">
        <f>-SUMIFS('Default | C_&amp;_I | Macadamia'!$D$86:$D$95,'Default | C_&amp;_I | Macadamia'!AK$86:AK$95,"=1")</f>
        <v>0</v>
      </c>
      <c r="AD18" s="374">
        <f>-SUMIFS('Default | C_&amp;_I | Macadamia'!$D$86:$D$95,'Default | C_&amp;_I | Macadamia'!AL$86:AL$95,"=1")</f>
        <v>-12000</v>
      </c>
      <c r="AE18" s="374">
        <f>-SUMIFS('Default | C_&amp;_I | Macadamia'!$D$86:$D$95,'Default | C_&amp;_I | Macadamia'!AM$86:AM$95,"=1")</f>
        <v>0</v>
      </c>
      <c r="AF18" s="374">
        <f>-SUMIFS('Default | C_&amp;_I | Macadamia'!$D$86:$D$95,'Default | C_&amp;_I | Macadamia'!AN$86:AN$95,"=1")</f>
        <v>0</v>
      </c>
      <c r="AG18" s="374">
        <f>-SUMIFS('Default | C_&amp;_I | Macadamia'!$D$86:$D$95,'Default | C_&amp;_I | Macadamia'!AO$86:AO$95,"=1")</f>
        <v>0</v>
      </c>
      <c r="AH18" s="365">
        <f>-SUMIFS('Default | C_&amp;_I | Macadamia'!$D$86:$D$95,'Default | C_&amp;_I | Macadamia'!AP$86:AP$95,"=1")</f>
        <v>0</v>
      </c>
      <c r="AI18" s="365">
        <f>-SUMIFS('Default | C_&amp;_I | Macadamia'!$D$86:$D$95,'Default | C_&amp;_I | Macadamia'!AQ$86:AQ$95,"=1")</f>
        <v>-149000</v>
      </c>
      <c r="AJ18" s="365">
        <f>-SUMIFS('Default | C_&amp;_I | Macadamia'!$D$86:$D$95,'Default | C_&amp;_I | Macadamia'!AR$86:AR$95,"=1")</f>
        <v>0</v>
      </c>
      <c r="AK18" s="365">
        <f>-SUMIFS('Default | C_&amp;_I | Macadamia'!$D$86:$D$95,'Default | C_&amp;_I | Macadamia'!AS$86:AS$95,"=1")</f>
        <v>0</v>
      </c>
      <c r="AL18" s="365">
        <f>-SUMIFS('Default | C_&amp;_I | Macadamia'!$D$86:$D$95,'Default | C_&amp;_I | Macadamia'!AT$86:AT$95,"=1")</f>
        <v>0</v>
      </c>
      <c r="AM18" s="365">
        <f>-SUMIFS('Default | C_&amp;_I | Macadamia'!$D$86:$D$95,'Default | C_&amp;_I | Macadamia'!AU$86:AU$95,"=1")</f>
        <v>0</v>
      </c>
      <c r="AN18" s="365">
        <f>-SUMIFS('Default | C_&amp;_I | Macadamia'!$D$86:$D$95,'Default | C_&amp;_I | Macadamia'!AV$86:AV$95,"=1")</f>
        <v>-12000</v>
      </c>
      <c r="AO18" s="365">
        <f>-SUMIFS('Default | C_&amp;_I | Macadamia'!$D$86:$D$95,'Default | C_&amp;_I | Macadamia'!AW$86:AW$95,"=1")</f>
        <v>0</v>
      </c>
      <c r="AP18" s="365">
        <f>-SUMIFS('Default | C_&amp;_I | Macadamia'!$D$86:$D$95,'Default | C_&amp;_I | Macadamia'!AX$86:AX$95,"=1")</f>
        <v>0</v>
      </c>
      <c r="AQ18" s="365">
        <f>-SUMIFS('Default | C_&amp;_I | Macadamia'!$D$86:$D$95,'Default | C_&amp;_I | Macadamia'!AY$86:AY$95,"=1")</f>
        <v>0</v>
      </c>
      <c r="AR18" s="365">
        <f>-SUMIFS('Default | C_&amp;_I | Macadamia'!$D$86:$D$95,'Default | C_&amp;_I | Macadamia'!AZ$86:AZ$95,"=1")</f>
        <v>0</v>
      </c>
      <c r="AS18" s="374">
        <f>-SUMIFS('Default | C_&amp;_I | Macadamia'!$D$86:$D$95,'Default | C_&amp;_I | Macadamia'!BA$86:BA$95,"=1")</f>
        <v>-190000</v>
      </c>
    </row>
    <row r="19" spans="2:45" ht="12" x14ac:dyDescent="0.2">
      <c r="B19" s="443" t="s">
        <v>307</v>
      </c>
      <c r="C19" s="420" t="s">
        <v>19</v>
      </c>
      <c r="D19" s="339">
        <f t="shared" si="1"/>
        <v>-7531200</v>
      </c>
      <c r="E19" s="436"/>
      <c r="F19" s="365">
        <f>-('Default | C_&amp;_I | Macadamia'!D$19)</f>
        <v>-188280</v>
      </c>
      <c r="G19" s="365">
        <f>-('Default | C_&amp;_I | Macadamia'!E$19)</f>
        <v>-188280</v>
      </c>
      <c r="H19" s="365">
        <f>-('Default | C_&amp;_I | Macadamia'!F$19)</f>
        <v>-188280</v>
      </c>
      <c r="I19" s="365">
        <f>-('Default | C_&amp;_I | Macadamia'!G$19)</f>
        <v>-188280</v>
      </c>
      <c r="J19" s="365">
        <f>-('Default | C_&amp;_I | Macadamia'!H$19)</f>
        <v>-188280</v>
      </c>
      <c r="K19" s="365">
        <f>-('Default | C_&amp;_I | Macadamia'!I$19)</f>
        <v>-188280</v>
      </c>
      <c r="L19" s="374">
        <f>-('Default | C_&amp;_I | Macadamia'!J$19)</f>
        <v>-188280</v>
      </c>
      <c r="M19" s="374">
        <f>-('Default | C_&amp;_I | Macadamia'!K$19)</f>
        <v>-188280</v>
      </c>
      <c r="N19" s="374">
        <f>-('Default | C_&amp;_I | Macadamia'!L$19)</f>
        <v>-188280</v>
      </c>
      <c r="O19" s="374">
        <f>-('Default | C_&amp;_I | Macadamia'!M$19)</f>
        <v>-188280</v>
      </c>
      <c r="P19" s="374">
        <f>-('Default | C_&amp;_I | Macadamia'!N$19)</f>
        <v>-188280</v>
      </c>
      <c r="Q19" s="374">
        <f>-('Default | C_&amp;_I | Macadamia'!O$19)</f>
        <v>-188280</v>
      </c>
      <c r="R19" s="374">
        <f>-('Default | C_&amp;_I | Macadamia'!P$19)</f>
        <v>-188280</v>
      </c>
      <c r="S19" s="374">
        <f>-('Default | C_&amp;_I | Macadamia'!Q$19)</f>
        <v>-188280</v>
      </c>
      <c r="T19" s="374">
        <f>-('Default | C_&amp;_I | Macadamia'!R$19)</f>
        <v>-188280</v>
      </c>
      <c r="U19" s="374">
        <f>T$19</f>
        <v>-188280</v>
      </c>
      <c r="V19" s="374">
        <f t="shared" ref="V19:AS19" si="2">U$19</f>
        <v>-188280</v>
      </c>
      <c r="W19" s="374">
        <f t="shared" si="2"/>
        <v>-188280</v>
      </c>
      <c r="X19" s="374">
        <f t="shared" si="2"/>
        <v>-188280</v>
      </c>
      <c r="Y19" s="374">
        <f t="shared" si="2"/>
        <v>-188280</v>
      </c>
      <c r="Z19" s="374">
        <f t="shared" si="2"/>
        <v>-188280</v>
      </c>
      <c r="AA19" s="374">
        <f t="shared" si="2"/>
        <v>-188280</v>
      </c>
      <c r="AB19" s="374">
        <f t="shared" si="2"/>
        <v>-188280</v>
      </c>
      <c r="AC19" s="374">
        <f t="shared" si="2"/>
        <v>-188280</v>
      </c>
      <c r="AD19" s="374">
        <f t="shared" si="2"/>
        <v>-188280</v>
      </c>
      <c r="AE19" s="374">
        <f t="shared" si="2"/>
        <v>-188280</v>
      </c>
      <c r="AF19" s="374">
        <f t="shared" si="2"/>
        <v>-188280</v>
      </c>
      <c r="AG19" s="374">
        <f t="shared" si="2"/>
        <v>-188280</v>
      </c>
      <c r="AH19" s="365">
        <f t="shared" si="2"/>
        <v>-188280</v>
      </c>
      <c r="AI19" s="365">
        <f t="shared" si="2"/>
        <v>-188280</v>
      </c>
      <c r="AJ19" s="365">
        <f t="shared" si="2"/>
        <v>-188280</v>
      </c>
      <c r="AK19" s="365">
        <f t="shared" si="2"/>
        <v>-188280</v>
      </c>
      <c r="AL19" s="365">
        <f t="shared" si="2"/>
        <v>-188280</v>
      </c>
      <c r="AM19" s="365">
        <f t="shared" si="2"/>
        <v>-188280</v>
      </c>
      <c r="AN19" s="365">
        <f t="shared" si="2"/>
        <v>-188280</v>
      </c>
      <c r="AO19" s="365">
        <f t="shared" si="2"/>
        <v>-188280</v>
      </c>
      <c r="AP19" s="365">
        <f t="shared" si="2"/>
        <v>-188280</v>
      </c>
      <c r="AQ19" s="365">
        <f t="shared" si="2"/>
        <v>-188280</v>
      </c>
      <c r="AR19" s="365">
        <f t="shared" si="2"/>
        <v>-188280</v>
      </c>
      <c r="AS19" s="374">
        <f t="shared" si="2"/>
        <v>-188280</v>
      </c>
    </row>
    <row r="20" spans="2:45" ht="12" x14ac:dyDescent="0.2">
      <c r="B20" s="443" t="s">
        <v>308</v>
      </c>
      <c r="C20" s="420" t="s">
        <v>19</v>
      </c>
      <c r="D20" s="339">
        <f>SUM($E20:$AS20)</f>
        <v>-3256039.5</v>
      </c>
      <c r="E20" s="436"/>
      <c r="F20" s="365">
        <f>-'Default | C_&amp;_I | Macadamia'!D$20</f>
        <v>0</v>
      </c>
      <c r="G20" s="365">
        <f>-'Default | C_&amp;_I | Macadamia'!E$20</f>
        <v>0</v>
      </c>
      <c r="H20" s="365">
        <f>-'Default | C_&amp;_I | Macadamia'!F$20</f>
        <v>-36078.000000000007</v>
      </c>
      <c r="I20" s="365">
        <f>-'Default | C_&amp;_I | Macadamia'!G$20</f>
        <v>-54117</v>
      </c>
      <c r="J20" s="365">
        <f>-'Default | C_&amp;_I | Macadamia'!H$20</f>
        <v>-63136.499999999985</v>
      </c>
      <c r="K20" s="365">
        <f>-'Default | C_&amp;_I | Macadamia'!I$20</f>
        <v>-72156.000000000015</v>
      </c>
      <c r="L20" s="374">
        <f>-'Default | C_&amp;_I | Macadamia'!J$20</f>
        <v>-73959.899999999994</v>
      </c>
      <c r="M20" s="374">
        <f>-'Default | C_&amp;_I | Macadamia'!K$20</f>
        <v>-79371.600000000006</v>
      </c>
      <c r="N20" s="374">
        <f>-'Default | C_&amp;_I | Macadamia'!L$20</f>
        <v>-82979.400000000009</v>
      </c>
      <c r="O20" s="374">
        <f>-'Default | C_&amp;_I | Macadamia'!M$20</f>
        <v>-88391.099999999991</v>
      </c>
      <c r="P20" s="374">
        <f>-'Default | C_&amp;_I | Macadamia'!N$20</f>
        <v>-90195</v>
      </c>
      <c r="Q20" s="374">
        <f>-'Default | C_&amp;_I | Macadamia'!O$20</f>
        <v>-90195</v>
      </c>
      <c r="R20" s="374">
        <f>-'Default | C_&amp;_I | Macadamia'!P$20</f>
        <v>-90195</v>
      </c>
      <c r="S20" s="374">
        <f>-'Default | C_&amp;_I | Macadamia'!Q$20</f>
        <v>-90195</v>
      </c>
      <c r="T20" s="374">
        <f>-'Default | C_&amp;_I | Macadamia'!R$20</f>
        <v>-90195</v>
      </c>
      <c r="U20" s="374">
        <f t="shared" ref="U20:AS20" si="3">T$20</f>
        <v>-90195</v>
      </c>
      <c r="V20" s="374">
        <f t="shared" si="3"/>
        <v>-90195</v>
      </c>
      <c r="W20" s="374">
        <f t="shared" si="3"/>
        <v>-90195</v>
      </c>
      <c r="X20" s="374">
        <f t="shared" si="3"/>
        <v>-90195</v>
      </c>
      <c r="Y20" s="374">
        <f t="shared" si="3"/>
        <v>-90195</v>
      </c>
      <c r="Z20" s="374">
        <f t="shared" si="3"/>
        <v>-90195</v>
      </c>
      <c r="AA20" s="374">
        <f t="shared" si="3"/>
        <v>-90195</v>
      </c>
      <c r="AB20" s="374">
        <f t="shared" si="3"/>
        <v>-90195</v>
      </c>
      <c r="AC20" s="374">
        <f t="shared" si="3"/>
        <v>-90195</v>
      </c>
      <c r="AD20" s="374">
        <f t="shared" si="3"/>
        <v>-90195</v>
      </c>
      <c r="AE20" s="374">
        <f t="shared" si="3"/>
        <v>-90195</v>
      </c>
      <c r="AF20" s="374">
        <f t="shared" si="3"/>
        <v>-90195</v>
      </c>
      <c r="AG20" s="374">
        <f t="shared" si="3"/>
        <v>-90195</v>
      </c>
      <c r="AH20" s="365">
        <f t="shared" si="3"/>
        <v>-90195</v>
      </c>
      <c r="AI20" s="365">
        <f t="shared" si="3"/>
        <v>-90195</v>
      </c>
      <c r="AJ20" s="365">
        <f t="shared" si="3"/>
        <v>-90195</v>
      </c>
      <c r="AK20" s="365">
        <f t="shared" si="3"/>
        <v>-90195</v>
      </c>
      <c r="AL20" s="365">
        <f t="shared" si="3"/>
        <v>-90195</v>
      </c>
      <c r="AM20" s="365">
        <f t="shared" si="3"/>
        <v>-90195</v>
      </c>
      <c r="AN20" s="365">
        <f t="shared" si="3"/>
        <v>-90195</v>
      </c>
      <c r="AO20" s="365">
        <f t="shared" si="3"/>
        <v>-90195</v>
      </c>
      <c r="AP20" s="365">
        <f t="shared" si="3"/>
        <v>-90195</v>
      </c>
      <c r="AQ20" s="365">
        <f t="shared" si="3"/>
        <v>-90195</v>
      </c>
      <c r="AR20" s="365">
        <f t="shared" si="3"/>
        <v>-90195</v>
      </c>
      <c r="AS20" s="374">
        <f t="shared" si="3"/>
        <v>-90195</v>
      </c>
    </row>
    <row r="21" spans="2:45" ht="12" x14ac:dyDescent="0.2">
      <c r="B21" s="443" t="s">
        <v>309</v>
      </c>
      <c r="C21" s="420" t="s">
        <v>19</v>
      </c>
      <c r="D21" s="339">
        <f>SUM($E21:$AS21)</f>
        <v>-2400000</v>
      </c>
      <c r="E21" s="436"/>
      <c r="F21" s="365">
        <f>-'Default | C_&amp;_I | Macadamia'!D$22</f>
        <v>-60000</v>
      </c>
      <c r="G21" s="365">
        <f>-'Default | C_&amp;_I | Macadamia'!E$22</f>
        <v>-60000</v>
      </c>
      <c r="H21" s="365">
        <f>-'Default | C_&amp;_I | Macadamia'!F$22</f>
        <v>-60000</v>
      </c>
      <c r="I21" s="365">
        <f>-'Default | C_&amp;_I | Macadamia'!G$22</f>
        <v>-60000</v>
      </c>
      <c r="J21" s="365">
        <f>-'Default | C_&amp;_I | Macadamia'!H$22</f>
        <v>-60000</v>
      </c>
      <c r="K21" s="365">
        <f>-'Default | C_&amp;_I | Macadamia'!I$22</f>
        <v>-60000</v>
      </c>
      <c r="L21" s="374">
        <f>-'Default | C_&amp;_I | Macadamia'!J$22</f>
        <v>-60000</v>
      </c>
      <c r="M21" s="374">
        <f>-'Default | C_&amp;_I | Macadamia'!K$22</f>
        <v>-60000</v>
      </c>
      <c r="N21" s="374">
        <f>-'Default | C_&amp;_I | Macadamia'!L$22</f>
        <v>-60000</v>
      </c>
      <c r="O21" s="374">
        <f>-'Default | C_&amp;_I | Macadamia'!M$22</f>
        <v>-60000</v>
      </c>
      <c r="P21" s="374">
        <f>-'Default | C_&amp;_I | Macadamia'!N$22</f>
        <v>-60000</v>
      </c>
      <c r="Q21" s="374">
        <f>-'Default | C_&amp;_I | Macadamia'!O$22</f>
        <v>-60000</v>
      </c>
      <c r="R21" s="374">
        <f>-'Default | C_&amp;_I | Macadamia'!P$22</f>
        <v>-60000</v>
      </c>
      <c r="S21" s="374">
        <f>-'Default | C_&amp;_I | Macadamia'!Q$22</f>
        <v>-60000</v>
      </c>
      <c r="T21" s="374">
        <f>-'Default | C_&amp;_I | Macadamia'!R$22</f>
        <v>-60000</v>
      </c>
      <c r="U21" s="374">
        <f t="shared" ref="U21:AS21" si="4">T$21</f>
        <v>-60000</v>
      </c>
      <c r="V21" s="374">
        <f t="shared" si="4"/>
        <v>-60000</v>
      </c>
      <c r="W21" s="374">
        <f t="shared" si="4"/>
        <v>-60000</v>
      </c>
      <c r="X21" s="374">
        <f t="shared" si="4"/>
        <v>-60000</v>
      </c>
      <c r="Y21" s="374">
        <f t="shared" si="4"/>
        <v>-60000</v>
      </c>
      <c r="Z21" s="374">
        <f t="shared" si="4"/>
        <v>-60000</v>
      </c>
      <c r="AA21" s="374">
        <f t="shared" si="4"/>
        <v>-60000</v>
      </c>
      <c r="AB21" s="374">
        <f t="shared" si="4"/>
        <v>-60000</v>
      </c>
      <c r="AC21" s="374">
        <f t="shared" si="4"/>
        <v>-60000</v>
      </c>
      <c r="AD21" s="374">
        <f t="shared" si="4"/>
        <v>-60000</v>
      </c>
      <c r="AE21" s="374">
        <f t="shared" si="4"/>
        <v>-60000</v>
      </c>
      <c r="AF21" s="374">
        <f t="shared" si="4"/>
        <v>-60000</v>
      </c>
      <c r="AG21" s="374">
        <f t="shared" si="4"/>
        <v>-60000</v>
      </c>
      <c r="AH21" s="365">
        <f t="shared" si="4"/>
        <v>-60000</v>
      </c>
      <c r="AI21" s="365">
        <f t="shared" si="4"/>
        <v>-60000</v>
      </c>
      <c r="AJ21" s="365">
        <f t="shared" si="4"/>
        <v>-60000</v>
      </c>
      <c r="AK21" s="365">
        <f t="shared" si="4"/>
        <v>-60000</v>
      </c>
      <c r="AL21" s="365">
        <f t="shared" si="4"/>
        <v>-60000</v>
      </c>
      <c r="AM21" s="365">
        <f t="shared" si="4"/>
        <v>-60000</v>
      </c>
      <c r="AN21" s="365">
        <f t="shared" si="4"/>
        <v>-60000</v>
      </c>
      <c r="AO21" s="365">
        <f t="shared" si="4"/>
        <v>-60000</v>
      </c>
      <c r="AP21" s="365">
        <f t="shared" si="4"/>
        <v>-60000</v>
      </c>
      <c r="AQ21" s="365">
        <f t="shared" si="4"/>
        <v>-60000</v>
      </c>
      <c r="AR21" s="365">
        <f t="shared" si="4"/>
        <v>-60000</v>
      </c>
      <c r="AS21" s="374">
        <f t="shared" si="4"/>
        <v>-60000</v>
      </c>
    </row>
    <row r="22" spans="2:45" ht="12" x14ac:dyDescent="0.2">
      <c r="B22" s="443" t="s">
        <v>310</v>
      </c>
      <c r="C22" s="420" t="s">
        <v>19</v>
      </c>
      <c r="D22" s="339">
        <f t="shared" si="1"/>
        <v>-556399.99999999988</v>
      </c>
      <c r="E22" s="436"/>
      <c r="F22" s="365">
        <f>-'Default | C_&amp;_I | Macadamia'!D$27*'Default | C_&amp;_I | Macadamia'!$D$110</f>
        <v>-2600.0000000000005</v>
      </c>
      <c r="G22" s="365">
        <f>-'Default | C_&amp;_I | Macadamia'!E$27*'Default | C_&amp;_I | Macadamia'!$D$110</f>
        <v>-5200.0000000000009</v>
      </c>
      <c r="H22" s="365">
        <f>-'Default | C_&amp;_I | Macadamia'!F$27*'Default | C_&amp;_I | Macadamia'!$D$110</f>
        <v>-7800</v>
      </c>
      <c r="I22" s="365">
        <f>-'Default | C_&amp;_I | Macadamia'!G$27*'Default | C_&amp;_I | Macadamia'!$D$110</f>
        <v>-10400.000000000002</v>
      </c>
      <c r="J22" s="365">
        <f>-'Default | C_&amp;_I | Macadamia'!H$27*'Default | C_&amp;_I | Macadamia'!$D$110</f>
        <v>-14733.333333333332</v>
      </c>
      <c r="K22" s="365">
        <f>-'Default | C_&amp;_I | Macadamia'!I$27*'Default | C_&amp;_I | Macadamia'!$D$110</f>
        <v>-14733.333333333332</v>
      </c>
      <c r="L22" s="374">
        <f>-'Default | C_&amp;_I | Macadamia'!J$27*'Default | C_&amp;_I | Macadamia'!$D$110</f>
        <v>-14733.333333333332</v>
      </c>
      <c r="M22" s="374">
        <f>-'Default | C_&amp;_I | Macadamia'!K$27*'Default | C_&amp;_I | Macadamia'!$D$110</f>
        <v>-14733.333333333332</v>
      </c>
      <c r="N22" s="374">
        <f>-'Default | C_&amp;_I | Macadamia'!L$27*'Default | C_&amp;_I | Macadamia'!$D$110</f>
        <v>-14733.333333333332</v>
      </c>
      <c r="O22" s="374">
        <f>-'Default | C_&amp;_I | Macadamia'!M$27*'Default | C_&amp;_I | Macadamia'!$D$110</f>
        <v>-14733.333333333332</v>
      </c>
      <c r="P22" s="374">
        <f>-'Default | C_&amp;_I | Macadamia'!N$27*'Default | C_&amp;_I | Macadamia'!$D$110</f>
        <v>-14733.333333333332</v>
      </c>
      <c r="Q22" s="374">
        <f>-'Default | C_&amp;_I | Macadamia'!O$27*'Default | C_&amp;_I | Macadamia'!$D$110</f>
        <v>-14733.333333333332</v>
      </c>
      <c r="R22" s="374">
        <f>-'Default | C_&amp;_I | Macadamia'!P$27*'Default | C_&amp;_I | Macadamia'!$D$110</f>
        <v>-14733.333333333332</v>
      </c>
      <c r="S22" s="374">
        <f>-'Default | C_&amp;_I | Macadamia'!Q$27*'Default | C_&amp;_I | Macadamia'!$D$110</f>
        <v>-14733.333333333332</v>
      </c>
      <c r="T22" s="374">
        <f>-'Default | C_&amp;_I | Macadamia'!R$27*'Default | C_&amp;_I | Macadamia'!$D$110</f>
        <v>-14733.333333333332</v>
      </c>
      <c r="U22" s="374">
        <f>T$22</f>
        <v>-14733.333333333332</v>
      </c>
      <c r="V22" s="374">
        <f t="shared" ref="V22:AS22" si="5">U$22</f>
        <v>-14733.333333333332</v>
      </c>
      <c r="W22" s="374">
        <f t="shared" si="5"/>
        <v>-14733.333333333332</v>
      </c>
      <c r="X22" s="374">
        <f t="shared" si="5"/>
        <v>-14733.333333333332</v>
      </c>
      <c r="Y22" s="374">
        <f t="shared" si="5"/>
        <v>-14733.333333333332</v>
      </c>
      <c r="Z22" s="374">
        <f t="shared" si="5"/>
        <v>-14733.333333333332</v>
      </c>
      <c r="AA22" s="374">
        <f t="shared" si="5"/>
        <v>-14733.333333333332</v>
      </c>
      <c r="AB22" s="374">
        <f t="shared" si="5"/>
        <v>-14733.333333333332</v>
      </c>
      <c r="AC22" s="374">
        <f t="shared" si="5"/>
        <v>-14733.333333333332</v>
      </c>
      <c r="AD22" s="374">
        <f t="shared" si="5"/>
        <v>-14733.333333333332</v>
      </c>
      <c r="AE22" s="374">
        <f t="shared" si="5"/>
        <v>-14733.333333333332</v>
      </c>
      <c r="AF22" s="374">
        <f t="shared" si="5"/>
        <v>-14733.333333333332</v>
      </c>
      <c r="AG22" s="374">
        <f t="shared" si="5"/>
        <v>-14733.333333333332</v>
      </c>
      <c r="AH22" s="365">
        <f t="shared" si="5"/>
        <v>-14733.333333333332</v>
      </c>
      <c r="AI22" s="365">
        <f t="shared" si="5"/>
        <v>-14733.333333333332</v>
      </c>
      <c r="AJ22" s="365">
        <f t="shared" si="5"/>
        <v>-14733.333333333332</v>
      </c>
      <c r="AK22" s="365">
        <f t="shared" si="5"/>
        <v>-14733.333333333332</v>
      </c>
      <c r="AL22" s="365">
        <f t="shared" si="5"/>
        <v>-14733.333333333332</v>
      </c>
      <c r="AM22" s="365">
        <f t="shared" si="5"/>
        <v>-14733.333333333332</v>
      </c>
      <c r="AN22" s="365">
        <f t="shared" si="5"/>
        <v>-14733.333333333332</v>
      </c>
      <c r="AO22" s="365">
        <f t="shared" si="5"/>
        <v>-14733.333333333332</v>
      </c>
      <c r="AP22" s="365">
        <f t="shared" si="5"/>
        <v>-14733.333333333332</v>
      </c>
      <c r="AQ22" s="365">
        <f t="shared" si="5"/>
        <v>-14733.333333333332</v>
      </c>
      <c r="AR22" s="365">
        <f t="shared" si="5"/>
        <v>-14733.333333333332</v>
      </c>
      <c r="AS22" s="374">
        <f t="shared" si="5"/>
        <v>-14733.333333333332</v>
      </c>
    </row>
    <row r="23" spans="2:45" ht="12" x14ac:dyDescent="0.2">
      <c r="B23" s="445"/>
      <c r="C23" s="422"/>
      <c r="D23" s="341"/>
      <c r="E23" s="438"/>
      <c r="F23" s="367"/>
      <c r="G23" s="367"/>
      <c r="H23" s="367"/>
      <c r="I23" s="367"/>
      <c r="J23" s="367"/>
      <c r="K23" s="36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7"/>
      <c r="AS23" s="377"/>
    </row>
    <row r="24" spans="2:45" s="35" customFormat="1" ht="12" x14ac:dyDescent="0.2">
      <c r="B24" s="358" t="s">
        <v>311</v>
      </c>
      <c r="C24" s="425" t="s">
        <v>19</v>
      </c>
      <c r="D24" s="392">
        <f>SUM($E24:$AS24)</f>
        <v>6919655.5000000028</v>
      </c>
      <c r="E24" s="439">
        <f t="shared" ref="E24:AS24" si="6">SUM(E$10:E$22)</f>
        <v>-1227990</v>
      </c>
      <c r="F24" s="368">
        <f t="shared" si="6"/>
        <v>-250880</v>
      </c>
      <c r="G24" s="368">
        <f t="shared" si="6"/>
        <v>-253480</v>
      </c>
      <c r="H24" s="368">
        <f t="shared" si="6"/>
        <v>-47418.000000000007</v>
      </c>
      <c r="I24" s="368">
        <f t="shared" si="6"/>
        <v>63313.000000000058</v>
      </c>
      <c r="J24" s="368">
        <f t="shared" si="6"/>
        <v>100645.16666666667</v>
      </c>
      <c r="K24" s="368">
        <f t="shared" si="6"/>
        <v>166310.66666666666</v>
      </c>
      <c r="L24" s="378">
        <f t="shared" si="6"/>
        <v>177043.76666666666</v>
      </c>
      <c r="M24" s="378">
        <f t="shared" si="6"/>
        <v>209243.06666666668</v>
      </c>
      <c r="N24" s="378">
        <f t="shared" si="6"/>
        <v>230709.26666666663</v>
      </c>
      <c r="O24" s="378">
        <f t="shared" si="6"/>
        <v>121908.56666666669</v>
      </c>
      <c r="P24" s="378">
        <f t="shared" si="6"/>
        <v>273641.66666666669</v>
      </c>
      <c r="Q24" s="378">
        <f t="shared" si="6"/>
        <v>273641.66666666669</v>
      </c>
      <c r="R24" s="378">
        <f t="shared" si="6"/>
        <v>273641.66666666669</v>
      </c>
      <c r="S24" s="378">
        <f t="shared" si="6"/>
        <v>273641.66666666669</v>
      </c>
      <c r="T24" s="378">
        <f t="shared" si="6"/>
        <v>253641.66666666666</v>
      </c>
      <c r="U24" s="378">
        <f t="shared" si="6"/>
        <v>273641.66666666669</v>
      </c>
      <c r="V24" s="378">
        <f t="shared" si="6"/>
        <v>273641.66666666669</v>
      </c>
      <c r="W24" s="378">
        <f t="shared" si="6"/>
        <v>273641.66666666669</v>
      </c>
      <c r="X24" s="378">
        <f t="shared" si="6"/>
        <v>273641.66666666669</v>
      </c>
      <c r="Y24" s="378">
        <f t="shared" si="6"/>
        <v>83641.666666666672</v>
      </c>
      <c r="Z24" s="378">
        <f t="shared" si="6"/>
        <v>273641.66666666669</v>
      </c>
      <c r="AA24" s="378">
        <f t="shared" si="6"/>
        <v>273641.66666666669</v>
      </c>
      <c r="AB24" s="378">
        <f t="shared" si="6"/>
        <v>267641.66666666669</v>
      </c>
      <c r="AC24" s="378">
        <f t="shared" si="6"/>
        <v>273641.66666666669</v>
      </c>
      <c r="AD24" s="378">
        <f t="shared" si="6"/>
        <v>261641.66666666666</v>
      </c>
      <c r="AE24" s="378">
        <f t="shared" si="6"/>
        <v>273641.66666666669</v>
      </c>
      <c r="AF24" s="378">
        <f t="shared" si="6"/>
        <v>273641.66666666669</v>
      </c>
      <c r="AG24" s="378">
        <f t="shared" si="6"/>
        <v>273641.66666666669</v>
      </c>
      <c r="AH24" s="368">
        <f t="shared" si="6"/>
        <v>273641.66666666669</v>
      </c>
      <c r="AI24" s="368">
        <f t="shared" si="6"/>
        <v>124641.66666666667</v>
      </c>
      <c r="AJ24" s="368">
        <f t="shared" si="6"/>
        <v>273641.66666666669</v>
      </c>
      <c r="AK24" s="368">
        <f t="shared" si="6"/>
        <v>273641.66666666669</v>
      </c>
      <c r="AL24" s="368">
        <f t="shared" si="6"/>
        <v>273641.66666666669</v>
      </c>
      <c r="AM24" s="368">
        <f t="shared" si="6"/>
        <v>273641.66666666669</v>
      </c>
      <c r="AN24" s="368">
        <f t="shared" si="6"/>
        <v>261641.66666666666</v>
      </c>
      <c r="AO24" s="368">
        <f t="shared" si="6"/>
        <v>273641.66666666669</v>
      </c>
      <c r="AP24" s="368">
        <f t="shared" si="6"/>
        <v>273641.66666666669</v>
      </c>
      <c r="AQ24" s="368">
        <f t="shared" si="6"/>
        <v>273641.66666666669</v>
      </c>
      <c r="AR24" s="368">
        <f t="shared" si="6"/>
        <v>273641.66666666669</v>
      </c>
      <c r="AS24" s="378">
        <f t="shared" si="6"/>
        <v>83641.666666666672</v>
      </c>
    </row>
    <row r="25" spans="2:45" ht="12" x14ac:dyDescent="0.2">
      <c r="B25" s="444"/>
      <c r="C25" s="421"/>
      <c r="D25" s="342"/>
      <c r="E25" s="437"/>
      <c r="F25" s="369">
        <f>$E$24+$F$24</f>
        <v>-1478870</v>
      </c>
      <c r="G25" s="369">
        <f>F$25+G$24</f>
        <v>-1732350</v>
      </c>
      <c r="H25" s="369">
        <f t="shared" ref="H25:AQ25" si="7">G$25+H$24</f>
        <v>-1779768</v>
      </c>
      <c r="I25" s="369">
        <f>H$25+I$24</f>
        <v>-1716455</v>
      </c>
      <c r="J25" s="369">
        <f t="shared" si="7"/>
        <v>-1615809.8333333333</v>
      </c>
      <c r="K25" s="369">
        <f t="shared" si="7"/>
        <v>-1449499.1666666665</v>
      </c>
      <c r="L25" s="379">
        <f t="shared" si="7"/>
        <v>-1272455.3999999999</v>
      </c>
      <c r="M25" s="379">
        <f t="shared" si="7"/>
        <v>-1063212.3333333333</v>
      </c>
      <c r="N25" s="379">
        <f t="shared" si="7"/>
        <v>-832503.06666666665</v>
      </c>
      <c r="O25" s="379">
        <f t="shared" si="7"/>
        <v>-710594.5</v>
      </c>
      <c r="P25" s="379">
        <f>O$25+P$24</f>
        <v>-436952.83333333331</v>
      </c>
      <c r="Q25" s="379">
        <f t="shared" si="7"/>
        <v>-163311.16666666663</v>
      </c>
      <c r="R25" s="379">
        <f t="shared" si="7"/>
        <v>110330.50000000006</v>
      </c>
      <c r="S25" s="379">
        <f t="shared" si="7"/>
        <v>383972.16666666674</v>
      </c>
      <c r="T25" s="379">
        <f t="shared" si="7"/>
        <v>637613.83333333337</v>
      </c>
      <c r="U25" s="379">
        <f t="shared" si="7"/>
        <v>911255.5</v>
      </c>
      <c r="V25" s="379">
        <f t="shared" si="7"/>
        <v>1184897.1666666667</v>
      </c>
      <c r="W25" s="379">
        <f>V$25+W$24</f>
        <v>1458538.8333333335</v>
      </c>
      <c r="X25" s="379">
        <f t="shared" si="7"/>
        <v>1732180.5000000002</v>
      </c>
      <c r="Y25" s="379">
        <f t="shared" si="7"/>
        <v>1815822.166666667</v>
      </c>
      <c r="Z25" s="379">
        <f t="shared" si="7"/>
        <v>2089463.8333333337</v>
      </c>
      <c r="AA25" s="379">
        <f t="shared" si="7"/>
        <v>2363105.5000000005</v>
      </c>
      <c r="AB25" s="379">
        <f t="shared" si="7"/>
        <v>2630747.166666667</v>
      </c>
      <c r="AC25" s="379">
        <f t="shared" si="7"/>
        <v>2904388.8333333335</v>
      </c>
      <c r="AD25" s="379">
        <f t="shared" si="7"/>
        <v>3166030.5</v>
      </c>
      <c r="AE25" s="379">
        <f>AD$25+AE$24</f>
        <v>3439672.1666666665</v>
      </c>
      <c r="AF25" s="379">
        <f t="shared" si="7"/>
        <v>3713313.833333333</v>
      </c>
      <c r="AG25" s="379">
        <f t="shared" si="7"/>
        <v>3986955.4999999995</v>
      </c>
      <c r="AH25" s="369">
        <f t="shared" si="7"/>
        <v>4260597.166666666</v>
      </c>
      <c r="AI25" s="369">
        <f t="shared" si="7"/>
        <v>4385238.833333333</v>
      </c>
      <c r="AJ25" s="369">
        <f t="shared" si="7"/>
        <v>4658880.5</v>
      </c>
      <c r="AK25" s="369">
        <f>AJ$25+AK$24</f>
        <v>4932522.166666667</v>
      </c>
      <c r="AL25" s="369">
        <f t="shared" si="7"/>
        <v>5206163.833333334</v>
      </c>
      <c r="AM25" s="369">
        <f t="shared" si="7"/>
        <v>5479805.5000000009</v>
      </c>
      <c r="AN25" s="369">
        <f t="shared" si="7"/>
        <v>5741447.1666666679</v>
      </c>
      <c r="AO25" s="369">
        <f>AN$25+AO$24</f>
        <v>6015088.8333333349</v>
      </c>
      <c r="AP25" s="369">
        <f t="shared" si="7"/>
        <v>6288730.5000000019</v>
      </c>
      <c r="AQ25" s="369">
        <f t="shared" si="7"/>
        <v>6562372.1666666688</v>
      </c>
      <c r="AR25" s="369">
        <f>AQ$25+AR$24</f>
        <v>6836013.8333333358</v>
      </c>
      <c r="AS25" s="379">
        <f>AR$25+AS$24</f>
        <v>6919655.5000000028</v>
      </c>
    </row>
    <row r="26" spans="2:45" ht="12" x14ac:dyDescent="0.2">
      <c r="B26" s="446" t="s">
        <v>312</v>
      </c>
      <c r="C26" s="423" t="s">
        <v>47</v>
      </c>
      <c r="D26" s="343"/>
      <c r="E26" s="440"/>
      <c r="F26" s="370">
        <f>'Default | C_&amp;_I | Macadamia'!D$26</f>
        <v>0</v>
      </c>
      <c r="G26" s="370">
        <f>'Default | C_&amp;_I | Macadamia'!E$26</f>
        <v>0</v>
      </c>
      <c r="H26" s="370">
        <f>'Default | C_&amp;_I | Macadamia'!F$26</f>
        <v>42.000000000000007</v>
      </c>
      <c r="I26" s="370">
        <f>'Default | C_&amp;_I | Macadamia'!G$26</f>
        <v>63</v>
      </c>
      <c r="J26" s="370">
        <f>'Default | C_&amp;_I | Macadamia'!H$26</f>
        <v>73.499999999999986</v>
      </c>
      <c r="K26" s="370">
        <f>'Default | C_&amp;_I | Macadamia'!I$26</f>
        <v>84.000000000000014</v>
      </c>
      <c r="L26" s="380">
        <f>'Default | C_&amp;_I | Macadamia'!J$26</f>
        <v>86.1</v>
      </c>
      <c r="M26" s="380">
        <f>'Default | C_&amp;_I | Macadamia'!K$26</f>
        <v>92.4</v>
      </c>
      <c r="N26" s="380">
        <f>'Default | C_&amp;_I | Macadamia'!L$26</f>
        <v>96.600000000000009</v>
      </c>
      <c r="O26" s="380">
        <f>'Default | C_&amp;_I | Macadamia'!M$26</f>
        <v>102.89999999999999</v>
      </c>
      <c r="P26" s="380">
        <f>'Default | C_&amp;_I | Macadamia'!N$26</f>
        <v>105</v>
      </c>
      <c r="Q26" s="380">
        <f>'Default | C_&amp;_I | Macadamia'!O$26</f>
        <v>105</v>
      </c>
      <c r="R26" s="380">
        <f>'Default | C_&amp;_I | Macadamia'!P$26</f>
        <v>105</v>
      </c>
      <c r="S26" s="380">
        <f>'Default | C_&amp;_I | Macadamia'!Q$26</f>
        <v>105</v>
      </c>
      <c r="T26" s="380">
        <f>'Default | C_&amp;_I | Macadamia'!R$26</f>
        <v>105</v>
      </c>
      <c r="U26" s="380">
        <f>T$26</f>
        <v>105</v>
      </c>
      <c r="V26" s="380">
        <f t="shared" ref="V26:AS26" si="8">U$26</f>
        <v>105</v>
      </c>
      <c r="W26" s="380">
        <f t="shared" si="8"/>
        <v>105</v>
      </c>
      <c r="X26" s="380">
        <f t="shared" si="8"/>
        <v>105</v>
      </c>
      <c r="Y26" s="380">
        <f t="shared" si="8"/>
        <v>105</v>
      </c>
      <c r="Z26" s="380">
        <f t="shared" si="8"/>
        <v>105</v>
      </c>
      <c r="AA26" s="380">
        <f t="shared" si="8"/>
        <v>105</v>
      </c>
      <c r="AB26" s="380">
        <f t="shared" si="8"/>
        <v>105</v>
      </c>
      <c r="AC26" s="380">
        <f t="shared" si="8"/>
        <v>105</v>
      </c>
      <c r="AD26" s="380">
        <f t="shared" si="8"/>
        <v>105</v>
      </c>
      <c r="AE26" s="380">
        <f t="shared" si="8"/>
        <v>105</v>
      </c>
      <c r="AF26" s="380">
        <f t="shared" si="8"/>
        <v>105</v>
      </c>
      <c r="AG26" s="380">
        <f t="shared" si="8"/>
        <v>105</v>
      </c>
      <c r="AH26" s="370">
        <f t="shared" si="8"/>
        <v>105</v>
      </c>
      <c r="AI26" s="370">
        <f t="shared" si="8"/>
        <v>105</v>
      </c>
      <c r="AJ26" s="370">
        <f t="shared" si="8"/>
        <v>105</v>
      </c>
      <c r="AK26" s="370">
        <f t="shared" si="8"/>
        <v>105</v>
      </c>
      <c r="AL26" s="370">
        <f t="shared" si="8"/>
        <v>105</v>
      </c>
      <c r="AM26" s="370">
        <f t="shared" si="8"/>
        <v>105</v>
      </c>
      <c r="AN26" s="370">
        <f t="shared" si="8"/>
        <v>105</v>
      </c>
      <c r="AO26" s="370">
        <f t="shared" si="8"/>
        <v>105</v>
      </c>
      <c r="AP26" s="370">
        <f t="shared" si="8"/>
        <v>105</v>
      </c>
      <c r="AQ26" s="370">
        <f t="shared" si="8"/>
        <v>105</v>
      </c>
      <c r="AR26" s="370">
        <f t="shared" si="8"/>
        <v>105</v>
      </c>
      <c r="AS26" s="380">
        <f t="shared" si="8"/>
        <v>105</v>
      </c>
    </row>
    <row r="27" spans="2:45" ht="12" x14ac:dyDescent="0.2">
      <c r="B27" s="446" t="s">
        <v>313</v>
      </c>
      <c r="C27" s="423" t="s">
        <v>61</v>
      </c>
      <c r="D27" s="343"/>
      <c r="E27" s="440"/>
      <c r="F27" s="370">
        <f>'Default | C_&amp;_I | Macadamia'!D$27</f>
        <v>40.000000000000007</v>
      </c>
      <c r="G27" s="370">
        <f>'Default | C_&amp;_I | Macadamia'!E$27</f>
        <v>80.000000000000014</v>
      </c>
      <c r="H27" s="370">
        <f>'Default | C_&amp;_I | Macadamia'!F$27</f>
        <v>120</v>
      </c>
      <c r="I27" s="370">
        <f>'Default | C_&amp;_I | Macadamia'!G$27</f>
        <v>160.00000000000003</v>
      </c>
      <c r="J27" s="370">
        <f>'Default | C_&amp;_I | Macadamia'!H$27</f>
        <v>226.66666666666666</v>
      </c>
      <c r="K27" s="370">
        <f>'Default | C_&amp;_I | Macadamia'!I$27</f>
        <v>226.66666666666666</v>
      </c>
      <c r="L27" s="380">
        <f>'Default | C_&amp;_I | Macadamia'!J$27</f>
        <v>226.66666666666666</v>
      </c>
      <c r="M27" s="380">
        <f>'Default | C_&amp;_I | Macadamia'!K$27</f>
        <v>226.66666666666666</v>
      </c>
      <c r="N27" s="380">
        <f>'Default | C_&amp;_I | Macadamia'!L$27</f>
        <v>226.66666666666666</v>
      </c>
      <c r="O27" s="380">
        <f>'Default | C_&amp;_I | Macadamia'!M$27</f>
        <v>226.66666666666666</v>
      </c>
      <c r="P27" s="380">
        <f>'Default | C_&amp;_I | Macadamia'!N$27</f>
        <v>226.66666666666666</v>
      </c>
      <c r="Q27" s="380">
        <f>'Default | C_&amp;_I | Macadamia'!O$27</f>
        <v>226.66666666666666</v>
      </c>
      <c r="R27" s="380">
        <f>'Default | C_&amp;_I | Macadamia'!P$27</f>
        <v>226.66666666666666</v>
      </c>
      <c r="S27" s="380">
        <f>'Default | C_&amp;_I | Macadamia'!Q$27</f>
        <v>226.66666666666666</v>
      </c>
      <c r="T27" s="380">
        <f>'Default | C_&amp;_I | Macadamia'!R$27</f>
        <v>226.66666666666666</v>
      </c>
      <c r="U27" s="380">
        <f>T$27</f>
        <v>226.66666666666666</v>
      </c>
      <c r="V27" s="380">
        <f t="shared" ref="V27:AS27" si="9">U$27</f>
        <v>226.66666666666666</v>
      </c>
      <c r="W27" s="380">
        <f t="shared" si="9"/>
        <v>226.66666666666666</v>
      </c>
      <c r="X27" s="380">
        <f t="shared" si="9"/>
        <v>226.66666666666666</v>
      </c>
      <c r="Y27" s="380">
        <f t="shared" si="9"/>
        <v>226.66666666666666</v>
      </c>
      <c r="Z27" s="380">
        <f t="shared" si="9"/>
        <v>226.66666666666666</v>
      </c>
      <c r="AA27" s="380">
        <f t="shared" si="9"/>
        <v>226.66666666666666</v>
      </c>
      <c r="AB27" s="380">
        <f t="shared" si="9"/>
        <v>226.66666666666666</v>
      </c>
      <c r="AC27" s="380">
        <f t="shared" si="9"/>
        <v>226.66666666666666</v>
      </c>
      <c r="AD27" s="380">
        <f t="shared" si="9"/>
        <v>226.66666666666666</v>
      </c>
      <c r="AE27" s="380">
        <f t="shared" si="9"/>
        <v>226.66666666666666</v>
      </c>
      <c r="AF27" s="380">
        <f t="shared" si="9"/>
        <v>226.66666666666666</v>
      </c>
      <c r="AG27" s="380">
        <f t="shared" si="9"/>
        <v>226.66666666666666</v>
      </c>
      <c r="AH27" s="370">
        <f t="shared" si="9"/>
        <v>226.66666666666666</v>
      </c>
      <c r="AI27" s="370">
        <f t="shared" si="9"/>
        <v>226.66666666666666</v>
      </c>
      <c r="AJ27" s="370">
        <f t="shared" si="9"/>
        <v>226.66666666666666</v>
      </c>
      <c r="AK27" s="370">
        <f t="shared" si="9"/>
        <v>226.66666666666666</v>
      </c>
      <c r="AL27" s="370">
        <f t="shared" si="9"/>
        <v>226.66666666666666</v>
      </c>
      <c r="AM27" s="370">
        <f t="shared" si="9"/>
        <v>226.66666666666666</v>
      </c>
      <c r="AN27" s="370">
        <f t="shared" si="9"/>
        <v>226.66666666666666</v>
      </c>
      <c r="AO27" s="370">
        <f t="shared" si="9"/>
        <v>226.66666666666666</v>
      </c>
      <c r="AP27" s="370">
        <f t="shared" si="9"/>
        <v>226.66666666666666</v>
      </c>
      <c r="AQ27" s="370">
        <f t="shared" si="9"/>
        <v>226.66666666666666</v>
      </c>
      <c r="AR27" s="370">
        <f t="shared" si="9"/>
        <v>226.66666666666666</v>
      </c>
      <c r="AS27" s="380">
        <f t="shared" si="9"/>
        <v>226.66666666666666</v>
      </c>
    </row>
    <row r="28" spans="2:45" ht="12" x14ac:dyDescent="0.2">
      <c r="B28" s="331" t="s">
        <v>314</v>
      </c>
      <c r="C28" s="424" t="s">
        <v>69</v>
      </c>
      <c r="D28" s="344"/>
      <c r="E28" s="441"/>
      <c r="F28" s="371">
        <f>'Default | C_&amp;_I | Macadamia'!$D$39</f>
        <v>30</v>
      </c>
      <c r="G28" s="371">
        <f>'Default | C_&amp;_I | Macadamia'!$D$39</f>
        <v>30</v>
      </c>
      <c r="H28" s="371">
        <f>'Default | C_&amp;_I | Macadamia'!$D$39</f>
        <v>30</v>
      </c>
      <c r="I28" s="371">
        <f>'Default | C_&amp;_I | Macadamia'!$D$39</f>
        <v>30</v>
      </c>
      <c r="J28" s="371">
        <f>'Default | C_&amp;_I | Macadamia'!$D$39</f>
        <v>30</v>
      </c>
      <c r="K28" s="371">
        <f>'Default | C_&amp;_I | Macadamia'!$D$39</f>
        <v>30</v>
      </c>
      <c r="L28" s="381">
        <f>'Default | C_&amp;_I | Macadamia'!$D$39</f>
        <v>30</v>
      </c>
      <c r="M28" s="381">
        <f>'Default | C_&amp;_I | Macadamia'!$D$39</f>
        <v>30</v>
      </c>
      <c r="N28" s="381">
        <f>'Default | C_&amp;_I | Macadamia'!$D$39</f>
        <v>30</v>
      </c>
      <c r="O28" s="381">
        <f>'Default | C_&amp;_I | Macadamia'!$D$39</f>
        <v>30</v>
      </c>
      <c r="P28" s="381">
        <f>'Default | C_&amp;_I | Macadamia'!$D$39</f>
        <v>30</v>
      </c>
      <c r="Q28" s="381">
        <f>'Default | C_&amp;_I | Macadamia'!$D$39</f>
        <v>30</v>
      </c>
      <c r="R28" s="381">
        <f>'Default | C_&amp;_I | Macadamia'!$D$39</f>
        <v>30</v>
      </c>
      <c r="S28" s="381">
        <f>'Default | C_&amp;_I | Macadamia'!$D$39</f>
        <v>30</v>
      </c>
      <c r="T28" s="381">
        <f>'Default | C_&amp;_I | Macadamia'!$D$39</f>
        <v>30</v>
      </c>
      <c r="U28" s="381">
        <f>'Default | C_&amp;_I | Macadamia'!$D$39</f>
        <v>30</v>
      </c>
      <c r="V28" s="381">
        <f>'Default | C_&amp;_I | Macadamia'!$D$39</f>
        <v>30</v>
      </c>
      <c r="W28" s="381">
        <f>'Default | C_&amp;_I | Macadamia'!$D$39</f>
        <v>30</v>
      </c>
      <c r="X28" s="381">
        <f>'Default | C_&amp;_I | Macadamia'!$D$39</f>
        <v>30</v>
      </c>
      <c r="Y28" s="381">
        <f>'Default | C_&amp;_I | Macadamia'!$D$39</f>
        <v>30</v>
      </c>
      <c r="Z28" s="381">
        <f>'Default | C_&amp;_I | Macadamia'!$D$39</f>
        <v>30</v>
      </c>
      <c r="AA28" s="381">
        <f>'Default | C_&amp;_I | Macadamia'!$D$39</f>
        <v>30</v>
      </c>
      <c r="AB28" s="381">
        <f>'Default | C_&amp;_I | Macadamia'!$D$39</f>
        <v>30</v>
      </c>
      <c r="AC28" s="381">
        <f>'Default | C_&amp;_I | Macadamia'!$D$39</f>
        <v>30</v>
      </c>
      <c r="AD28" s="381">
        <f>'Default | C_&amp;_I | Macadamia'!$D$39</f>
        <v>30</v>
      </c>
      <c r="AE28" s="381">
        <f>'Default | C_&amp;_I | Macadamia'!$D$39</f>
        <v>30</v>
      </c>
      <c r="AF28" s="381">
        <f>'Default | C_&amp;_I | Macadamia'!$D$39</f>
        <v>30</v>
      </c>
      <c r="AG28" s="381">
        <f>'Default | C_&amp;_I | Macadamia'!$D$39</f>
        <v>30</v>
      </c>
      <c r="AH28" s="371">
        <f>'Default | C_&amp;_I | Macadamia'!$D$39</f>
        <v>30</v>
      </c>
      <c r="AI28" s="371">
        <f>'Default | C_&amp;_I | Macadamia'!$D$39</f>
        <v>30</v>
      </c>
      <c r="AJ28" s="371">
        <f>'Default | C_&amp;_I | Macadamia'!$D$39</f>
        <v>30</v>
      </c>
      <c r="AK28" s="371">
        <f>'Default | C_&amp;_I | Macadamia'!$D$39</f>
        <v>30</v>
      </c>
      <c r="AL28" s="371">
        <f>'Default | C_&amp;_I | Macadamia'!$D$39</f>
        <v>30</v>
      </c>
      <c r="AM28" s="371">
        <f>'Default | C_&amp;_I | Macadamia'!$D$39</f>
        <v>30</v>
      </c>
      <c r="AN28" s="371">
        <f>'Default | C_&amp;_I | Macadamia'!$D$39</f>
        <v>30</v>
      </c>
      <c r="AO28" s="371">
        <f>'Default | C_&amp;_I | Macadamia'!$D$39</f>
        <v>30</v>
      </c>
      <c r="AP28" s="371">
        <f>'Default | C_&amp;_I | Macadamia'!$D$39</f>
        <v>30</v>
      </c>
      <c r="AQ28" s="371">
        <f>'Default | C_&amp;_I | Macadamia'!$D$39</f>
        <v>30</v>
      </c>
      <c r="AR28" s="371">
        <f>'Default | C_&amp;_I | Macadamia'!$D$39</f>
        <v>30</v>
      </c>
      <c r="AS28" s="381">
        <f>'Default | C_&amp;_I | Macadamia'!$D$39</f>
        <v>30</v>
      </c>
    </row>
    <row r="29" spans="2:45" ht="12" x14ac:dyDescent="0.2">
      <c r="B29" s="459"/>
      <c r="C29" s="332"/>
      <c r="D29" s="324"/>
      <c r="F29" s="47"/>
      <c r="G29" s="47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</row>
    <row r="30" spans="2:45" ht="12" x14ac:dyDescent="0.2">
      <c r="B30" s="396"/>
      <c r="C30" s="397"/>
      <c r="D30" s="483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</row>
    <row r="31" spans="2:45" ht="12.75" thickBot="1" x14ac:dyDescent="0.25">
      <c r="B31" s="396"/>
      <c r="C31" s="397"/>
      <c r="D31" s="398"/>
      <c r="F31" s="49"/>
      <c r="G31" s="49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</row>
    <row r="32" spans="2:45" ht="12.75" x14ac:dyDescent="0.2">
      <c r="B32" s="463" t="s">
        <v>315</v>
      </c>
      <c r="C32" s="472" t="s">
        <v>316</v>
      </c>
      <c r="D32" s="475">
        <f>COUNTIF($F$25:$AS$25,"&lt;0")</f>
        <v>12</v>
      </c>
      <c r="F32" s="49"/>
      <c r="G32" s="49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</row>
    <row r="33" spans="2:45" ht="12.75" x14ac:dyDescent="0.2">
      <c r="B33" s="391" t="s">
        <v>317</v>
      </c>
      <c r="C33" s="473" t="s">
        <v>53</v>
      </c>
      <c r="D33" s="345">
        <f>MAX($F$24:$AS$24)/MAX($F$28:$AS$28)</f>
        <v>9121.3888888888887</v>
      </c>
      <c r="F33" s="49"/>
      <c r="G33" s="49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</row>
    <row r="34" spans="2:45" ht="13.5" thickBot="1" x14ac:dyDescent="0.25">
      <c r="B34" s="464" t="s">
        <v>318</v>
      </c>
      <c r="C34" s="474" t="s">
        <v>64</v>
      </c>
      <c r="D34" s="476">
        <f>IFERROR(IRR($E$24:$AS$24)*100,"Not Applicable")</f>
        <v>8.9524950950700557</v>
      </c>
      <c r="F34" s="49"/>
      <c r="G34" s="49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</row>
    <row r="35" spans="2:45" ht="12.75" thickBot="1" x14ac:dyDescent="0.25">
      <c r="B35" s="399"/>
      <c r="C35" s="397"/>
      <c r="D35" s="400"/>
    </row>
    <row r="36" spans="2:45" ht="12.75" x14ac:dyDescent="0.2">
      <c r="B36" s="463" t="s">
        <v>319</v>
      </c>
      <c r="C36" s="472" t="s">
        <v>19</v>
      </c>
      <c r="D36" s="475">
        <f>NPV('Default | C_&amp;_I | Macadamia'!$D$35/100,$F$24:$AS$24)+$E$24</f>
        <v>560769.22181579028</v>
      </c>
      <c r="E36" s="9"/>
      <c r="F36" s="9"/>
    </row>
    <row r="37" spans="2:45" ht="12.75" x14ac:dyDescent="0.2">
      <c r="B37" s="391" t="s">
        <v>320</v>
      </c>
      <c r="C37" s="473" t="s">
        <v>53</v>
      </c>
      <c r="D37" s="345">
        <f>$D$36/MAX($F$28:$AS$28)</f>
        <v>18692.307393859675</v>
      </c>
    </row>
    <row r="38" spans="2:45" ht="13.5" thickBot="1" x14ac:dyDescent="0.25">
      <c r="B38" s="464" t="s">
        <v>321</v>
      </c>
      <c r="C38" s="474" t="s">
        <v>100</v>
      </c>
      <c r="D38" s="477">
        <f>$D$37/(MAX($F$27:$AS$27)/MAX($F$28:$AS$28))</f>
        <v>2473.9818609520157</v>
      </c>
    </row>
    <row r="39" spans="2:45" ht="12" x14ac:dyDescent="0.2">
      <c r="B39" s="399"/>
      <c r="C39" s="397"/>
      <c r="D39" s="400"/>
    </row>
    <row r="40" spans="2:45" ht="12" x14ac:dyDescent="0.2">
      <c r="B40" s="413"/>
      <c r="C40" s="413"/>
      <c r="D40" s="413"/>
    </row>
    <row r="41" spans="2:45" ht="12" customHeight="1" x14ac:dyDescent="0.2"/>
    <row r="42" spans="2:45" ht="12" customHeight="1" x14ac:dyDescent="0.2"/>
  </sheetData>
  <sheetProtection algorithmName="SHA-512" hashValue="SqnJvrpYoGn8zef62z9BIPgZ5fivtbi55HNudmcez8PK1KVxEeP8F0l8DA979p+zW6GZZE7zCmanL/X+DRqX6A==" saltValue="l+zTUlpdoMvazvsWKk5Y9Q==" spinCount="100000" sheet="1" objects="1" scenarios="1"/>
  <hyperlinks>
    <hyperlink ref="B4" location="Main_Menu!A1" display="Back to Main Menu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2">
    <tabColor theme="5" tint="-0.249977111117893"/>
  </sheetPr>
  <dimension ref="A1:AT44"/>
  <sheetViews>
    <sheetView workbookViewId="0">
      <selection activeCell="B4" sqref="B4"/>
    </sheetView>
  </sheetViews>
  <sheetFormatPr defaultColWidth="0" defaultRowHeight="12" customHeight="1" zeroHeight="1" x14ac:dyDescent="0.2"/>
  <cols>
    <col min="1" max="1" width="2.7109375" style="8" customWidth="1"/>
    <col min="2" max="2" width="33.85546875" style="8" customWidth="1"/>
    <col min="3" max="3" width="10.42578125" style="8" customWidth="1"/>
    <col min="4" max="4" width="15.42578125" style="8" customWidth="1"/>
    <col min="5" max="45" width="13.28515625" style="8" customWidth="1"/>
    <col min="46" max="46" width="9.140625" style="8" customWidth="1"/>
    <col min="47" max="16384" width="9.140625" style="8" hidden="1"/>
  </cols>
  <sheetData>
    <row r="1" spans="2:45" ht="12" customHeight="1" x14ac:dyDescent="0.2"/>
    <row r="2" spans="2:45" ht="63.95" customHeight="1" x14ac:dyDescent="0.2"/>
    <row r="3" spans="2:45" ht="24" customHeight="1" x14ac:dyDescent="0.2"/>
    <row r="4" spans="2:45" ht="23.1" customHeight="1" x14ac:dyDescent="0.2">
      <c r="B4" s="321" t="s">
        <v>338</v>
      </c>
      <c r="C4" s="9"/>
      <c r="D4" s="9"/>
      <c r="E4" s="9"/>
      <c r="F4" s="9"/>
    </row>
    <row r="5" spans="2:45" s="413" customFormat="1" ht="15" x14ac:dyDescent="0.2">
      <c r="B5" s="410"/>
      <c r="C5" s="414"/>
      <c r="D5" s="414"/>
      <c r="E5" s="414"/>
      <c r="F5" s="414"/>
      <c r="AJ5" s="399"/>
      <c r="AK5" s="399"/>
    </row>
    <row r="6" spans="2:45" s="34" customFormat="1" ht="23.25" x14ac:dyDescent="0.25">
      <c r="B6" s="411" t="s">
        <v>325</v>
      </c>
      <c r="C6" s="33"/>
      <c r="D6" s="33"/>
      <c r="E6" s="33"/>
      <c r="F6" s="33"/>
      <c r="G6" s="32"/>
      <c r="H6" s="32"/>
      <c r="I6" s="32"/>
      <c r="J6" s="32"/>
      <c r="K6" s="32"/>
      <c r="L6" s="32"/>
      <c r="M6" s="32"/>
      <c r="N6" s="32"/>
    </row>
    <row r="7" spans="2:45" ht="12.75" thickBot="1" x14ac:dyDescent="0.25">
      <c r="C7" s="9"/>
      <c r="D7" s="9"/>
      <c r="E7" s="9"/>
      <c r="F7" s="9"/>
    </row>
    <row r="8" spans="2:45" x14ac:dyDescent="0.2">
      <c r="C8" s="332"/>
      <c r="D8" s="417"/>
      <c r="E8" s="9"/>
      <c r="F8" s="9"/>
    </row>
    <row r="9" spans="2:45" s="41" customFormat="1" ht="12.75" x14ac:dyDescent="0.2">
      <c r="B9" s="415" t="s">
        <v>28</v>
      </c>
      <c r="C9" s="416" t="s">
        <v>7</v>
      </c>
      <c r="D9" s="347" t="s">
        <v>298</v>
      </c>
      <c r="E9" s="351" t="s">
        <v>111</v>
      </c>
      <c r="F9" s="352" t="s">
        <v>29</v>
      </c>
      <c r="G9" s="352" t="s">
        <v>30</v>
      </c>
      <c r="H9" s="352" t="s">
        <v>31</v>
      </c>
      <c r="I9" s="352" t="s">
        <v>32</v>
      </c>
      <c r="J9" s="352" t="s">
        <v>33</v>
      </c>
      <c r="K9" s="352" t="s">
        <v>34</v>
      </c>
      <c r="L9" s="352" t="s">
        <v>35</v>
      </c>
      <c r="M9" s="352" t="s">
        <v>36</v>
      </c>
      <c r="N9" s="352" t="s">
        <v>37</v>
      </c>
      <c r="O9" s="352" t="s">
        <v>38</v>
      </c>
      <c r="P9" s="352" t="s">
        <v>39</v>
      </c>
      <c r="Q9" s="352" t="s">
        <v>40</v>
      </c>
      <c r="R9" s="352" t="s">
        <v>41</v>
      </c>
      <c r="S9" s="352" t="s">
        <v>42</v>
      </c>
      <c r="T9" s="352" t="s">
        <v>112</v>
      </c>
      <c r="U9" s="352" t="s">
        <v>113</v>
      </c>
      <c r="V9" s="352" t="s">
        <v>114</v>
      </c>
      <c r="W9" s="352" t="s">
        <v>115</v>
      </c>
      <c r="X9" s="352" t="s">
        <v>116</v>
      </c>
      <c r="Y9" s="352" t="s">
        <v>117</v>
      </c>
      <c r="Z9" s="352" t="s">
        <v>118</v>
      </c>
      <c r="AA9" s="352" t="s">
        <v>119</v>
      </c>
      <c r="AB9" s="352" t="s">
        <v>120</v>
      </c>
      <c r="AC9" s="352" t="s">
        <v>121</v>
      </c>
      <c r="AD9" s="352" t="s">
        <v>122</v>
      </c>
      <c r="AE9" s="352" t="s">
        <v>123</v>
      </c>
      <c r="AF9" s="352" t="s">
        <v>124</v>
      </c>
      <c r="AG9" s="352" t="s">
        <v>125</v>
      </c>
      <c r="AH9" s="352" t="s">
        <v>126</v>
      </c>
      <c r="AI9" s="352" t="s">
        <v>127</v>
      </c>
      <c r="AJ9" s="352" t="s">
        <v>128</v>
      </c>
      <c r="AK9" s="352" t="s">
        <v>129</v>
      </c>
      <c r="AL9" s="352" t="s">
        <v>130</v>
      </c>
      <c r="AM9" s="352" t="s">
        <v>131</v>
      </c>
      <c r="AN9" s="352" t="s">
        <v>132</v>
      </c>
      <c r="AO9" s="352" t="s">
        <v>133</v>
      </c>
      <c r="AP9" s="352" t="s">
        <v>134</v>
      </c>
      <c r="AQ9" s="352" t="s">
        <v>135</v>
      </c>
      <c r="AR9" s="352" t="s">
        <v>136</v>
      </c>
      <c r="AS9" s="352" t="s">
        <v>137</v>
      </c>
    </row>
    <row r="10" spans="2:45" x14ac:dyDescent="0.2">
      <c r="B10" s="442" t="s">
        <v>299</v>
      </c>
      <c r="C10" s="419" t="s">
        <v>19</v>
      </c>
      <c r="D10" s="418">
        <f>SUM($E10:$AS10)</f>
        <v>77653620</v>
      </c>
      <c r="E10" s="435"/>
      <c r="F10" s="383">
        <f>'Default | C_&amp;_I | Mandarin'!D$24</f>
        <v>0</v>
      </c>
      <c r="G10" s="383">
        <f>'Default | C_&amp;_I | Mandarin'!E$24</f>
        <v>0</v>
      </c>
      <c r="H10" s="383">
        <f>'Default | C_&amp;_I | Mandarin'!F$24</f>
        <v>0</v>
      </c>
      <c r="I10" s="383">
        <f>'Default | C_&amp;_I | Mandarin'!G$24</f>
        <v>326275.71428571432</v>
      </c>
      <c r="J10" s="383">
        <f>'Default | C_&amp;_I | Mandarin'!H$24</f>
        <v>652551.42857142864</v>
      </c>
      <c r="K10" s="383">
        <f>'Default | C_&amp;_I | Mandarin'!I$24</f>
        <v>978827.14285714284</v>
      </c>
      <c r="L10" s="383">
        <f>'Default | C_&amp;_I | Mandarin'!J$24</f>
        <v>1305102.8571428573</v>
      </c>
      <c r="M10" s="383">
        <f>'Default | C_&amp;_I | Mandarin'!K$24</f>
        <v>1631378.5714285716</v>
      </c>
      <c r="N10" s="383">
        <f>'Default | C_&amp;_I | Mandarin'!L$24</f>
        <v>1957654.2857142859</v>
      </c>
      <c r="O10" s="383">
        <f>'Default | C_&amp;_I | Mandarin'!M$24</f>
        <v>2283929.9999999995</v>
      </c>
      <c r="P10" s="383">
        <f>'Default | C_&amp;_I | Mandarin'!N$24</f>
        <v>2283930</v>
      </c>
      <c r="Q10" s="383">
        <f>'Default | C_&amp;_I | Mandarin'!O$24</f>
        <v>2283930</v>
      </c>
      <c r="R10" s="383">
        <f>'Default | C_&amp;_I | Mandarin'!P$24</f>
        <v>2283930</v>
      </c>
      <c r="S10" s="383">
        <f>'Default | C_&amp;_I | Mandarin'!Q$24</f>
        <v>2283930</v>
      </c>
      <c r="T10" s="383">
        <f>'Default | C_&amp;_I | Mandarin'!R$24</f>
        <v>2283930</v>
      </c>
      <c r="U10" s="383">
        <f t="shared" ref="U10:AS10" si="0">T$10</f>
        <v>2283930</v>
      </c>
      <c r="V10" s="383">
        <f t="shared" si="0"/>
        <v>2283930</v>
      </c>
      <c r="W10" s="383">
        <f t="shared" si="0"/>
        <v>2283930</v>
      </c>
      <c r="X10" s="383">
        <f t="shared" si="0"/>
        <v>2283930</v>
      </c>
      <c r="Y10" s="383">
        <f t="shared" si="0"/>
        <v>2283930</v>
      </c>
      <c r="Z10" s="383">
        <f t="shared" si="0"/>
        <v>2283930</v>
      </c>
      <c r="AA10" s="383">
        <f t="shared" si="0"/>
        <v>2283930</v>
      </c>
      <c r="AB10" s="384">
        <f t="shared" si="0"/>
        <v>2283930</v>
      </c>
      <c r="AC10" s="383">
        <f t="shared" si="0"/>
        <v>2283930</v>
      </c>
      <c r="AD10" s="383">
        <f t="shared" si="0"/>
        <v>2283930</v>
      </c>
      <c r="AE10" s="383">
        <f t="shared" si="0"/>
        <v>2283930</v>
      </c>
      <c r="AF10" s="383">
        <f t="shared" si="0"/>
        <v>2283930</v>
      </c>
      <c r="AG10" s="383">
        <f t="shared" si="0"/>
        <v>2283930</v>
      </c>
      <c r="AH10" s="383">
        <f t="shared" si="0"/>
        <v>2283930</v>
      </c>
      <c r="AI10" s="383">
        <f t="shared" si="0"/>
        <v>2283930</v>
      </c>
      <c r="AJ10" s="383">
        <f t="shared" si="0"/>
        <v>2283930</v>
      </c>
      <c r="AK10" s="383">
        <f t="shared" si="0"/>
        <v>2283930</v>
      </c>
      <c r="AL10" s="383">
        <f t="shared" si="0"/>
        <v>2283930</v>
      </c>
      <c r="AM10" s="383">
        <f t="shared" si="0"/>
        <v>2283930</v>
      </c>
      <c r="AN10" s="384">
        <f t="shared" si="0"/>
        <v>2283930</v>
      </c>
      <c r="AO10" s="383">
        <f t="shared" si="0"/>
        <v>2283930</v>
      </c>
      <c r="AP10" s="383">
        <f t="shared" si="0"/>
        <v>2283930</v>
      </c>
      <c r="AQ10" s="383">
        <f t="shared" si="0"/>
        <v>2283930</v>
      </c>
      <c r="AR10" s="383">
        <f t="shared" si="0"/>
        <v>2283930</v>
      </c>
      <c r="AS10" s="384">
        <f t="shared" si="0"/>
        <v>2283930</v>
      </c>
    </row>
    <row r="11" spans="2:45" x14ac:dyDescent="0.2">
      <c r="B11" s="443"/>
      <c r="C11" s="420"/>
      <c r="D11" s="340"/>
      <c r="E11" s="436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74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74"/>
      <c r="AO11" s="365"/>
      <c r="AP11" s="365"/>
      <c r="AQ11" s="365"/>
      <c r="AR11" s="365"/>
      <c r="AS11" s="374"/>
    </row>
    <row r="12" spans="2:45" x14ac:dyDescent="0.2">
      <c r="B12" s="444" t="s">
        <v>300</v>
      </c>
      <c r="C12" s="421" t="s">
        <v>19</v>
      </c>
      <c r="D12" s="339">
        <f t="shared" ref="D12:D22" si="1">SUM($E12:$AS12)</f>
        <v>-525000</v>
      </c>
      <c r="E12" s="437">
        <f>-'Default | C_&amp;_I | Mandarin'!$D$39*'Default | C_&amp;_I | Mandarin'!$D$75</f>
        <v>-525000</v>
      </c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75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75"/>
      <c r="AO12" s="366"/>
      <c r="AP12" s="366"/>
      <c r="AQ12" s="366"/>
      <c r="AR12" s="366"/>
      <c r="AS12" s="375"/>
    </row>
    <row r="13" spans="2:45" x14ac:dyDescent="0.2">
      <c r="B13" s="443" t="s">
        <v>301</v>
      </c>
      <c r="C13" s="420" t="s">
        <v>19</v>
      </c>
      <c r="D13" s="339">
        <f t="shared" si="1"/>
        <v>0</v>
      </c>
      <c r="E13" s="436">
        <f>-'Default | C_&amp;_I | Mandarin'!$D$39*'Default | C_&amp;_I | Mandarin'!$D$76</f>
        <v>0</v>
      </c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74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74"/>
      <c r="AO13" s="365"/>
      <c r="AP13" s="365"/>
      <c r="AQ13" s="365"/>
      <c r="AR13" s="365"/>
      <c r="AS13" s="374"/>
    </row>
    <row r="14" spans="2:45" x14ac:dyDescent="0.2">
      <c r="B14" s="443" t="s">
        <v>302</v>
      </c>
      <c r="C14" s="420" t="s">
        <v>19</v>
      </c>
      <c r="D14" s="339">
        <f>SUM($E14:$AS14)</f>
        <v>-396990</v>
      </c>
      <c r="E14" s="436">
        <f>-'Default | C_&amp;_I | Mandarin'!$D$39*'Default | C_&amp;_I | Mandarin'!$D$77</f>
        <v>-396990</v>
      </c>
      <c r="F14" s="365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6"/>
      <c r="AC14" s="372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6"/>
      <c r="AO14" s="372"/>
      <c r="AP14" s="372"/>
      <c r="AQ14" s="372"/>
      <c r="AR14" s="372"/>
      <c r="AS14" s="376"/>
    </row>
    <row r="15" spans="2:45" x14ac:dyDescent="0.2">
      <c r="B15" s="443" t="s">
        <v>303</v>
      </c>
      <c r="C15" s="420" t="s">
        <v>19</v>
      </c>
      <c r="D15" s="339">
        <f t="shared" si="1"/>
        <v>-99000</v>
      </c>
      <c r="E15" s="436">
        <f>-'Default | C_&amp;_I | Mandarin'!$D$39*'Default | C_&amp;_I | Mandarin'!$D$78*'Default | C_&amp;_I | Mandarin'!$D$79</f>
        <v>-99000</v>
      </c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74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74"/>
      <c r="AO15" s="365"/>
      <c r="AP15" s="365"/>
      <c r="AQ15" s="365"/>
      <c r="AR15" s="365"/>
      <c r="AS15" s="374"/>
    </row>
    <row r="16" spans="2:45" x14ac:dyDescent="0.2">
      <c r="B16" s="443" t="s">
        <v>304</v>
      </c>
      <c r="C16" s="420" t="s">
        <v>19</v>
      </c>
      <c r="D16" s="339">
        <f>SUM($E16:$AS16)</f>
        <v>0</v>
      </c>
      <c r="E16" s="436">
        <f>-MAX($F$27:$AS$27)*'Default | C_&amp;_I | Mandarin'!$D$80</f>
        <v>0</v>
      </c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74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74"/>
      <c r="AO16" s="365"/>
      <c r="AP16" s="365"/>
      <c r="AQ16" s="365"/>
      <c r="AR16" s="365"/>
      <c r="AS16" s="374"/>
    </row>
    <row r="17" spans="2:45" x14ac:dyDescent="0.2">
      <c r="B17" s="443" t="s">
        <v>305</v>
      </c>
      <c r="C17" s="420" t="s">
        <v>19</v>
      </c>
      <c r="D17" s="339">
        <f>SUM($E17:$AS17)</f>
        <v>-350000</v>
      </c>
      <c r="E17" s="436">
        <f>-'Default | C_&amp;_I | Mandarin'!$D$81</f>
        <v>-350000</v>
      </c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74"/>
      <c r="AC17" s="365"/>
      <c r="AD17" s="365"/>
      <c r="AE17" s="365"/>
      <c r="AF17" s="365"/>
      <c r="AG17" s="365"/>
      <c r="AH17" s="365"/>
      <c r="AI17" s="365"/>
      <c r="AJ17" s="365"/>
      <c r="AK17" s="365"/>
      <c r="AL17" s="365"/>
      <c r="AM17" s="365"/>
      <c r="AN17" s="374"/>
      <c r="AO17" s="365"/>
      <c r="AP17" s="365"/>
      <c r="AQ17" s="365"/>
      <c r="AR17" s="365"/>
      <c r="AS17" s="374"/>
    </row>
    <row r="18" spans="2:45" x14ac:dyDescent="0.2">
      <c r="B18" s="443" t="s">
        <v>306</v>
      </c>
      <c r="C18" s="420" t="s">
        <v>19</v>
      </c>
      <c r="D18" s="339">
        <f t="shared" si="1"/>
        <v>-1337000</v>
      </c>
      <c r="E18" s="436">
        <f>-SUMIFS('Default | C_&amp;_I | Mandarin'!$D$87:$D$98,'Default | C_&amp;_I | Mandarin'!M$87:M$98,"=1")</f>
        <v>-319000</v>
      </c>
      <c r="F18" s="365">
        <f>-SUMIFS('Default | C_&amp;_I | Mandarin'!$D$87:$D$98,'Default | C_&amp;_I | Mandarin'!N$87:N$98,"=1")</f>
        <v>0</v>
      </c>
      <c r="G18" s="365">
        <f>-SUMIFS('Default | C_&amp;_I | Mandarin'!$D$87:$D$98,'Default | C_&amp;_I | Mandarin'!O$87:O$98,"=1")</f>
        <v>0</v>
      </c>
      <c r="H18" s="365">
        <f>-SUMIFS('Default | C_&amp;_I | Mandarin'!$D$87:$D$98,'Default | C_&amp;_I | Mandarin'!P$87:P$98,"=1")</f>
        <v>0</v>
      </c>
      <c r="I18" s="365">
        <f>-SUMIFS('Default | C_&amp;_I | Mandarin'!$D$87:$D$98,'Default | C_&amp;_I | Mandarin'!Q$87:Q$98,"=1")</f>
        <v>0</v>
      </c>
      <c r="J18" s="365">
        <f>-SUMIFS('Default | C_&amp;_I | Mandarin'!$D$87:$D$98,'Default | C_&amp;_I | Mandarin'!R$87:R$98,"=1")</f>
        <v>-12000</v>
      </c>
      <c r="K18" s="365">
        <f>-SUMIFS('Default | C_&amp;_I | Mandarin'!$D$87:$D$98,'Default | C_&amp;_I | Mandarin'!S$87:S$98,"=1")</f>
        <v>0</v>
      </c>
      <c r="L18" s="365">
        <f>-SUMIFS('Default | C_&amp;_I | Mandarin'!$D$87:$D$98,'Default | C_&amp;_I | Mandarin'!T$87:T$98,"=1")</f>
        <v>0</v>
      </c>
      <c r="M18" s="365">
        <f>-SUMIFS('Default | C_&amp;_I | Mandarin'!$D$87:$D$98,'Default | C_&amp;_I | Mandarin'!U$87:U$98,"=1")</f>
        <v>0</v>
      </c>
      <c r="N18" s="365">
        <f>-SUMIFS('Default | C_&amp;_I | Mandarin'!$D$87:$D$98,'Default | C_&amp;_I | Mandarin'!V$87:V$98,"=1")</f>
        <v>0</v>
      </c>
      <c r="O18" s="365">
        <f>-SUMIFS('Default | C_&amp;_I | Mandarin'!$D$87:$D$98,'Default | C_&amp;_I | Mandarin'!W$87:W$98,"=1")</f>
        <v>-166000</v>
      </c>
      <c r="P18" s="365">
        <f>-SUMIFS('Default | C_&amp;_I | Mandarin'!$D$87:$D$98,'Default | C_&amp;_I | Mandarin'!X$87:X$98,"=1")</f>
        <v>0</v>
      </c>
      <c r="Q18" s="365">
        <f>-SUMIFS('Default | C_&amp;_I | Mandarin'!$D$87:$D$98,'Default | C_&amp;_I | Mandarin'!Y$87:Y$98,"=1")</f>
        <v>0</v>
      </c>
      <c r="R18" s="365">
        <f>-SUMIFS('Default | C_&amp;_I | Mandarin'!$D$87:$D$98,'Default | C_&amp;_I | Mandarin'!Z$87:Z$98,"=1")</f>
        <v>0</v>
      </c>
      <c r="S18" s="365">
        <f>-SUMIFS('Default | C_&amp;_I | Mandarin'!$D$87:$D$98,'Default | C_&amp;_I | Mandarin'!AA$87:AA$98,"=1")</f>
        <v>0</v>
      </c>
      <c r="T18" s="365">
        <f>-SUMIFS('Default | C_&amp;_I | Mandarin'!$D$87:$D$98,'Default | C_&amp;_I | Mandarin'!AB$87:AB$98,"=1")</f>
        <v>-20000</v>
      </c>
      <c r="U18" s="365">
        <f>-SUMIFS('Default | C_&amp;_I | Mandarin'!$D$87:$D$98,'Default | C_&amp;_I | Mandarin'!AC$87:AC$98,"=1")</f>
        <v>0</v>
      </c>
      <c r="V18" s="365">
        <f>-SUMIFS('Default | C_&amp;_I | Mandarin'!$D$87:$D$98,'Default | C_&amp;_I | Mandarin'!AD$87:AD$98,"=1")</f>
        <v>0</v>
      </c>
      <c r="W18" s="365">
        <f>-SUMIFS('Default | C_&amp;_I | Mandarin'!$D$87:$D$98,'Default | C_&amp;_I | Mandarin'!AE$87:AE$98,"=1")</f>
        <v>0</v>
      </c>
      <c r="X18" s="365">
        <f>-SUMIFS('Default | C_&amp;_I | Mandarin'!$D$87:$D$98,'Default | C_&amp;_I | Mandarin'!AF$87:AF$98,"=1")</f>
        <v>0</v>
      </c>
      <c r="Y18" s="365">
        <f>-SUMIFS('Default | C_&amp;_I | Mandarin'!$D$87:$D$98,'Default | C_&amp;_I | Mandarin'!AG$87:AG$98,"=1")</f>
        <v>-311000</v>
      </c>
      <c r="Z18" s="365">
        <f>-SUMIFS('Default | C_&amp;_I | Mandarin'!$D$87:$D$98,'Default | C_&amp;_I | Mandarin'!AH$87:AH$98,"=1")</f>
        <v>0</v>
      </c>
      <c r="AA18" s="365">
        <f>-SUMIFS('Default | C_&amp;_I | Mandarin'!$D$87:$D$98,'Default | C_&amp;_I | Mandarin'!AI$87:AI$98,"=1")</f>
        <v>0</v>
      </c>
      <c r="AB18" s="374">
        <f>-SUMIFS('Default | C_&amp;_I | Mandarin'!$D$87:$D$98,'Default | C_&amp;_I | Mandarin'!AJ$87:AJ$98,"=1")</f>
        <v>0</v>
      </c>
      <c r="AC18" s="365">
        <f>-SUMIFS('Default | C_&amp;_I | Mandarin'!$D$87:$D$98,'Default | C_&amp;_I | Mandarin'!AK$87:AK$98,"=1")</f>
        <v>0</v>
      </c>
      <c r="AD18" s="365">
        <f>-SUMIFS('Default | C_&amp;_I | Mandarin'!$D$87:$D$98,'Default | C_&amp;_I | Mandarin'!AL$87:AL$98,"=1")</f>
        <v>-12000</v>
      </c>
      <c r="AE18" s="365">
        <f>-SUMIFS('Default | C_&amp;_I | Mandarin'!$D$87:$D$98,'Default | C_&amp;_I | Mandarin'!AM$87:AM$98,"=1")</f>
        <v>0</v>
      </c>
      <c r="AF18" s="365">
        <f>-SUMIFS('Default | C_&amp;_I | Mandarin'!$D$87:$D$98,'Default | C_&amp;_I | Mandarin'!AN$87:AN$98,"=1")</f>
        <v>0</v>
      </c>
      <c r="AG18" s="365">
        <f>-SUMIFS('Default | C_&amp;_I | Mandarin'!$D$87:$D$98,'Default | C_&amp;_I | Mandarin'!AO$87:AO$98,"=1")</f>
        <v>0</v>
      </c>
      <c r="AH18" s="365">
        <f>-SUMIFS('Default | C_&amp;_I | Mandarin'!$D$87:$D$98,'Default | C_&amp;_I | Mandarin'!AP$87:AP$98,"=1")</f>
        <v>0</v>
      </c>
      <c r="AI18" s="365">
        <f>-SUMIFS('Default | C_&amp;_I | Mandarin'!$D$87:$D$98,'Default | C_&amp;_I | Mandarin'!AQ$87:AQ$98,"=1")</f>
        <v>-174000</v>
      </c>
      <c r="AJ18" s="365">
        <f>-SUMIFS('Default | C_&amp;_I | Mandarin'!$D$87:$D$98,'Default | C_&amp;_I | Mandarin'!AR$87:AR$98,"=1")</f>
        <v>0</v>
      </c>
      <c r="AK18" s="365">
        <f>-SUMIFS('Default | C_&amp;_I | Mandarin'!$D$87:$D$98,'Default | C_&amp;_I | Mandarin'!AS$87:AS$98,"=1")</f>
        <v>0</v>
      </c>
      <c r="AL18" s="365">
        <f>-SUMIFS('Default | C_&amp;_I | Mandarin'!$D$87:$D$98,'Default | C_&amp;_I | Mandarin'!AT$87:AT$98,"=1")</f>
        <v>0</v>
      </c>
      <c r="AM18" s="365">
        <f>-SUMIFS('Default | C_&amp;_I | Mandarin'!$D$87:$D$98,'Default | C_&amp;_I | Mandarin'!AU$87:AU$98,"=1")</f>
        <v>0</v>
      </c>
      <c r="AN18" s="374">
        <f>-SUMIFS('Default | C_&amp;_I | Mandarin'!$D$87:$D$98,'Default | C_&amp;_I | Mandarin'!AV$87:AV$98,"=1")</f>
        <v>-12000</v>
      </c>
      <c r="AO18" s="365">
        <f>-SUMIFS('Default | C_&amp;_I | Mandarin'!$D$87:$D$98,'Default | C_&amp;_I | Mandarin'!AW$87:AW$98,"=1")</f>
        <v>0</v>
      </c>
      <c r="AP18" s="365">
        <f>-SUMIFS('Default | C_&amp;_I | Mandarin'!$D$87:$D$98,'Default | C_&amp;_I | Mandarin'!AX$87:AX$98,"=1")</f>
        <v>0</v>
      </c>
      <c r="AQ18" s="365">
        <f>-SUMIFS('Default | C_&amp;_I | Mandarin'!$D$87:$D$98,'Default | C_&amp;_I | Mandarin'!AY$87:AY$98,"=1")</f>
        <v>0</v>
      </c>
      <c r="AR18" s="365">
        <f>-SUMIFS('Default | C_&amp;_I | Mandarin'!$D$87:$D$98,'Default | C_&amp;_I | Mandarin'!AZ$87:AZ$98,"=1")</f>
        <v>0</v>
      </c>
      <c r="AS18" s="374">
        <f>-SUMIFS('Default | C_&amp;_I | Mandarin'!$D$87:$D$98,'Default | C_&amp;_I | Mandarin'!BA$87:BA$98,"=1")</f>
        <v>-311000</v>
      </c>
    </row>
    <row r="19" spans="2:45" x14ac:dyDescent="0.2">
      <c r="B19" s="443" t="s">
        <v>307</v>
      </c>
      <c r="C19" s="420" t="s">
        <v>19</v>
      </c>
      <c r="D19" s="339">
        <f t="shared" si="1"/>
        <v>-11653200</v>
      </c>
      <c r="E19" s="436"/>
      <c r="F19" s="365">
        <f>-'Default | C_&amp;_I | Mandarin'!D$19</f>
        <v>-291330</v>
      </c>
      <c r="G19" s="365">
        <f>-'Default | C_&amp;_I | Mandarin'!E$19</f>
        <v>-291330</v>
      </c>
      <c r="H19" s="365">
        <f>-'Default | C_&amp;_I | Mandarin'!F$19</f>
        <v>-291330</v>
      </c>
      <c r="I19" s="365">
        <f>-'Default | C_&amp;_I | Mandarin'!G$19</f>
        <v>-291330</v>
      </c>
      <c r="J19" s="365">
        <f>-'Default | C_&amp;_I | Mandarin'!H$19</f>
        <v>-291330</v>
      </c>
      <c r="K19" s="365">
        <f>-'Default | C_&amp;_I | Mandarin'!I$19</f>
        <v>-291330</v>
      </c>
      <c r="L19" s="365">
        <f>-'Default | C_&amp;_I | Mandarin'!J$19</f>
        <v>-291330</v>
      </c>
      <c r="M19" s="365">
        <f>-'Default | C_&amp;_I | Mandarin'!K$19</f>
        <v>-291330</v>
      </c>
      <c r="N19" s="365">
        <f>-'Default | C_&amp;_I | Mandarin'!L$19</f>
        <v>-291330</v>
      </c>
      <c r="O19" s="365">
        <f>-'Default | C_&amp;_I | Mandarin'!M$19</f>
        <v>-291330</v>
      </c>
      <c r="P19" s="365">
        <f>-'Default | C_&amp;_I | Mandarin'!N$19</f>
        <v>-291330</v>
      </c>
      <c r="Q19" s="365">
        <f>-'Default | C_&amp;_I | Mandarin'!O$19</f>
        <v>-291330</v>
      </c>
      <c r="R19" s="365">
        <f>-'Default | C_&amp;_I | Mandarin'!P$19</f>
        <v>-291330</v>
      </c>
      <c r="S19" s="365">
        <f>-'Default | C_&amp;_I | Mandarin'!Q$19</f>
        <v>-291330</v>
      </c>
      <c r="T19" s="365">
        <f>-'Default | C_&amp;_I | Mandarin'!R$19</f>
        <v>-291330</v>
      </c>
      <c r="U19" s="365">
        <f>T$19</f>
        <v>-291330</v>
      </c>
      <c r="V19" s="365">
        <f t="shared" ref="V19:AS19" si="2">U$19</f>
        <v>-291330</v>
      </c>
      <c r="W19" s="365">
        <f t="shared" si="2"/>
        <v>-291330</v>
      </c>
      <c r="X19" s="365">
        <f t="shared" si="2"/>
        <v>-291330</v>
      </c>
      <c r="Y19" s="365">
        <f t="shared" si="2"/>
        <v>-291330</v>
      </c>
      <c r="Z19" s="365">
        <f t="shared" si="2"/>
        <v>-291330</v>
      </c>
      <c r="AA19" s="365">
        <f t="shared" si="2"/>
        <v>-291330</v>
      </c>
      <c r="AB19" s="374">
        <f t="shared" si="2"/>
        <v>-291330</v>
      </c>
      <c r="AC19" s="365">
        <f t="shared" si="2"/>
        <v>-291330</v>
      </c>
      <c r="AD19" s="365">
        <f t="shared" si="2"/>
        <v>-291330</v>
      </c>
      <c r="AE19" s="365">
        <f t="shared" si="2"/>
        <v>-291330</v>
      </c>
      <c r="AF19" s="365">
        <f t="shared" si="2"/>
        <v>-291330</v>
      </c>
      <c r="AG19" s="365">
        <f t="shared" si="2"/>
        <v>-291330</v>
      </c>
      <c r="AH19" s="365">
        <f t="shared" si="2"/>
        <v>-291330</v>
      </c>
      <c r="AI19" s="365">
        <f t="shared" si="2"/>
        <v>-291330</v>
      </c>
      <c r="AJ19" s="365">
        <f t="shared" si="2"/>
        <v>-291330</v>
      </c>
      <c r="AK19" s="365">
        <f t="shared" si="2"/>
        <v>-291330</v>
      </c>
      <c r="AL19" s="365">
        <f t="shared" si="2"/>
        <v>-291330</v>
      </c>
      <c r="AM19" s="365">
        <f t="shared" si="2"/>
        <v>-291330</v>
      </c>
      <c r="AN19" s="374">
        <f t="shared" si="2"/>
        <v>-291330</v>
      </c>
      <c r="AO19" s="365">
        <f t="shared" si="2"/>
        <v>-291330</v>
      </c>
      <c r="AP19" s="365">
        <f t="shared" si="2"/>
        <v>-291330</v>
      </c>
      <c r="AQ19" s="365">
        <f t="shared" si="2"/>
        <v>-291330</v>
      </c>
      <c r="AR19" s="365">
        <f t="shared" si="2"/>
        <v>-291330</v>
      </c>
      <c r="AS19" s="374">
        <f t="shared" si="2"/>
        <v>-291330</v>
      </c>
    </row>
    <row r="20" spans="2:45" x14ac:dyDescent="0.2">
      <c r="B20" s="443" t="s">
        <v>308</v>
      </c>
      <c r="C20" s="420" t="s">
        <v>19</v>
      </c>
      <c r="D20" s="339">
        <f>SUM($E20:$AS20)</f>
        <v>-34441392.857142843</v>
      </c>
      <c r="E20" s="436"/>
      <c r="F20" s="365">
        <f>-'Default | C_&amp;_I | Mandarin'!D$20</f>
        <v>0</v>
      </c>
      <c r="G20" s="365">
        <f>-'Default | C_&amp;_I | Mandarin'!E$20</f>
        <v>0</v>
      </c>
      <c r="H20" s="365">
        <f>-'Default | C_&amp;_I | Mandarin'!F$20</f>
        <v>0</v>
      </c>
      <c r="I20" s="365">
        <f>-'Default | C_&amp;_I | Mandarin'!G$20</f>
        <v>-144711.73469387754</v>
      </c>
      <c r="J20" s="365">
        <f>-'Default | C_&amp;_I | Mandarin'!H$20</f>
        <v>-289423.46938775509</v>
      </c>
      <c r="K20" s="365">
        <f>-'Default | C_&amp;_I | Mandarin'!I$20</f>
        <v>-434135.20408163266</v>
      </c>
      <c r="L20" s="365">
        <f>-'Default | C_&amp;_I | Mandarin'!J$20</f>
        <v>-578846.93877551018</v>
      </c>
      <c r="M20" s="365">
        <f>-'Default | C_&amp;_I | Mandarin'!K$20</f>
        <v>-723558.67346938758</v>
      </c>
      <c r="N20" s="365">
        <f>-'Default | C_&amp;_I | Mandarin'!L$20</f>
        <v>-868270.40816326509</v>
      </c>
      <c r="O20" s="365">
        <f>-'Default | C_&amp;_I | Mandarin'!M$20</f>
        <v>-1012982.1428571426</v>
      </c>
      <c r="P20" s="365">
        <f>-'Default | C_&amp;_I | Mandarin'!N$20</f>
        <v>-1012982.1428571428</v>
      </c>
      <c r="Q20" s="365">
        <f>-'Default | C_&amp;_I | Mandarin'!O$20</f>
        <v>-1012982.1428571428</v>
      </c>
      <c r="R20" s="365">
        <f>-'Default | C_&amp;_I | Mandarin'!P$20</f>
        <v>-1012982.1428571428</v>
      </c>
      <c r="S20" s="365">
        <f>-'Default | C_&amp;_I | Mandarin'!Q$20</f>
        <v>-1012982.1428571428</v>
      </c>
      <c r="T20" s="365">
        <f>-'Default | C_&amp;_I | Mandarin'!R$20</f>
        <v>-1012982.1428571428</v>
      </c>
      <c r="U20" s="365">
        <f t="shared" ref="U20:AS20" si="3">T$20</f>
        <v>-1012982.1428571428</v>
      </c>
      <c r="V20" s="365">
        <f t="shared" si="3"/>
        <v>-1012982.1428571428</v>
      </c>
      <c r="W20" s="365">
        <f t="shared" si="3"/>
        <v>-1012982.1428571428</v>
      </c>
      <c r="X20" s="365">
        <f t="shared" si="3"/>
        <v>-1012982.1428571428</v>
      </c>
      <c r="Y20" s="365">
        <f t="shared" si="3"/>
        <v>-1012982.1428571428</v>
      </c>
      <c r="Z20" s="365">
        <f t="shared" si="3"/>
        <v>-1012982.1428571428</v>
      </c>
      <c r="AA20" s="365">
        <f t="shared" si="3"/>
        <v>-1012982.1428571428</v>
      </c>
      <c r="AB20" s="374">
        <f t="shared" si="3"/>
        <v>-1012982.1428571428</v>
      </c>
      <c r="AC20" s="365">
        <f t="shared" si="3"/>
        <v>-1012982.1428571428</v>
      </c>
      <c r="AD20" s="365">
        <f t="shared" si="3"/>
        <v>-1012982.1428571428</v>
      </c>
      <c r="AE20" s="365">
        <f t="shared" si="3"/>
        <v>-1012982.1428571428</v>
      </c>
      <c r="AF20" s="365">
        <f t="shared" si="3"/>
        <v>-1012982.1428571428</v>
      </c>
      <c r="AG20" s="365">
        <f t="shared" si="3"/>
        <v>-1012982.1428571428</v>
      </c>
      <c r="AH20" s="365">
        <f t="shared" si="3"/>
        <v>-1012982.1428571428</v>
      </c>
      <c r="AI20" s="365">
        <f t="shared" si="3"/>
        <v>-1012982.1428571428</v>
      </c>
      <c r="AJ20" s="365">
        <f t="shared" si="3"/>
        <v>-1012982.1428571428</v>
      </c>
      <c r="AK20" s="365">
        <f t="shared" si="3"/>
        <v>-1012982.1428571428</v>
      </c>
      <c r="AL20" s="365">
        <f t="shared" si="3"/>
        <v>-1012982.1428571428</v>
      </c>
      <c r="AM20" s="365">
        <f t="shared" si="3"/>
        <v>-1012982.1428571428</v>
      </c>
      <c r="AN20" s="374">
        <f t="shared" si="3"/>
        <v>-1012982.1428571428</v>
      </c>
      <c r="AO20" s="365">
        <f t="shared" si="3"/>
        <v>-1012982.1428571428</v>
      </c>
      <c r="AP20" s="365">
        <f t="shared" si="3"/>
        <v>-1012982.1428571428</v>
      </c>
      <c r="AQ20" s="365">
        <f t="shared" si="3"/>
        <v>-1012982.1428571428</v>
      </c>
      <c r="AR20" s="365">
        <f t="shared" si="3"/>
        <v>-1012982.1428571428</v>
      </c>
      <c r="AS20" s="374">
        <f t="shared" si="3"/>
        <v>-1012982.1428571428</v>
      </c>
    </row>
    <row r="21" spans="2:45" x14ac:dyDescent="0.2">
      <c r="B21" s="443" t="s">
        <v>309</v>
      </c>
      <c r="C21" s="420" t="s">
        <v>19</v>
      </c>
      <c r="D21" s="339">
        <f>SUM($E21:$AS21)</f>
        <v>-2400000</v>
      </c>
      <c r="E21" s="436"/>
      <c r="F21" s="365">
        <f>-'Default | C_&amp;_I | Mandarin'!D$22</f>
        <v>-60000</v>
      </c>
      <c r="G21" s="365">
        <f>-'Default | C_&amp;_I | Mandarin'!E$22</f>
        <v>-60000</v>
      </c>
      <c r="H21" s="365">
        <f>-'Default | C_&amp;_I | Mandarin'!F$22</f>
        <v>-60000</v>
      </c>
      <c r="I21" s="365">
        <f>-'Default | C_&amp;_I | Mandarin'!G$22</f>
        <v>-60000</v>
      </c>
      <c r="J21" s="365">
        <f>-'Default | C_&amp;_I | Mandarin'!H$22</f>
        <v>-60000</v>
      </c>
      <c r="K21" s="365">
        <f>-'Default | C_&amp;_I | Mandarin'!I$22</f>
        <v>-60000</v>
      </c>
      <c r="L21" s="365">
        <f>-'Default | C_&amp;_I | Mandarin'!J$22</f>
        <v>-60000</v>
      </c>
      <c r="M21" s="365">
        <f>-'Default | C_&amp;_I | Mandarin'!K$22</f>
        <v>-60000</v>
      </c>
      <c r="N21" s="365">
        <f>-'Default | C_&amp;_I | Mandarin'!L$22</f>
        <v>-60000</v>
      </c>
      <c r="O21" s="365">
        <f>-'Default | C_&amp;_I | Mandarin'!M$22</f>
        <v>-60000</v>
      </c>
      <c r="P21" s="365">
        <f>-'Default | C_&amp;_I | Mandarin'!N$22</f>
        <v>-60000</v>
      </c>
      <c r="Q21" s="365">
        <f>-'Default | C_&amp;_I | Mandarin'!O$22</f>
        <v>-60000</v>
      </c>
      <c r="R21" s="365">
        <f>-'Default | C_&amp;_I | Mandarin'!P$22</f>
        <v>-60000</v>
      </c>
      <c r="S21" s="365">
        <f>-'Default | C_&amp;_I | Mandarin'!Q$22</f>
        <v>-60000</v>
      </c>
      <c r="T21" s="365">
        <f>-'Default | C_&amp;_I | Mandarin'!R$22</f>
        <v>-60000</v>
      </c>
      <c r="U21" s="365">
        <f t="shared" ref="U21:AS21" si="4">T$21</f>
        <v>-60000</v>
      </c>
      <c r="V21" s="365">
        <f t="shared" si="4"/>
        <v>-60000</v>
      </c>
      <c r="W21" s="365">
        <f t="shared" si="4"/>
        <v>-60000</v>
      </c>
      <c r="X21" s="365">
        <f t="shared" si="4"/>
        <v>-60000</v>
      </c>
      <c r="Y21" s="365">
        <f t="shared" si="4"/>
        <v>-60000</v>
      </c>
      <c r="Z21" s="365">
        <f t="shared" si="4"/>
        <v>-60000</v>
      </c>
      <c r="AA21" s="365">
        <f t="shared" si="4"/>
        <v>-60000</v>
      </c>
      <c r="AB21" s="374">
        <f t="shared" si="4"/>
        <v>-60000</v>
      </c>
      <c r="AC21" s="365">
        <f t="shared" si="4"/>
        <v>-60000</v>
      </c>
      <c r="AD21" s="365">
        <f t="shared" si="4"/>
        <v>-60000</v>
      </c>
      <c r="AE21" s="365">
        <f t="shared" si="4"/>
        <v>-60000</v>
      </c>
      <c r="AF21" s="365">
        <f t="shared" si="4"/>
        <v>-60000</v>
      </c>
      <c r="AG21" s="365">
        <f t="shared" si="4"/>
        <v>-60000</v>
      </c>
      <c r="AH21" s="365">
        <f t="shared" si="4"/>
        <v>-60000</v>
      </c>
      <c r="AI21" s="365">
        <f t="shared" si="4"/>
        <v>-60000</v>
      </c>
      <c r="AJ21" s="365">
        <f t="shared" si="4"/>
        <v>-60000</v>
      </c>
      <c r="AK21" s="365">
        <f t="shared" si="4"/>
        <v>-60000</v>
      </c>
      <c r="AL21" s="365">
        <f t="shared" si="4"/>
        <v>-60000</v>
      </c>
      <c r="AM21" s="365">
        <f t="shared" si="4"/>
        <v>-60000</v>
      </c>
      <c r="AN21" s="374">
        <f t="shared" si="4"/>
        <v>-60000</v>
      </c>
      <c r="AO21" s="365">
        <f t="shared" si="4"/>
        <v>-60000</v>
      </c>
      <c r="AP21" s="365">
        <f t="shared" si="4"/>
        <v>-60000</v>
      </c>
      <c r="AQ21" s="365">
        <f t="shared" si="4"/>
        <v>-60000</v>
      </c>
      <c r="AR21" s="365">
        <f t="shared" si="4"/>
        <v>-60000</v>
      </c>
      <c r="AS21" s="374">
        <f t="shared" si="4"/>
        <v>-60000</v>
      </c>
    </row>
    <row r="22" spans="2:45" x14ac:dyDescent="0.2">
      <c r="B22" s="443" t="s">
        <v>310</v>
      </c>
      <c r="C22" s="420" t="s">
        <v>19</v>
      </c>
      <c r="D22" s="339">
        <f t="shared" si="1"/>
        <v>-525200.00000000023</v>
      </c>
      <c r="E22" s="436"/>
      <c r="F22" s="365">
        <f>-'Default | C_&amp;_I | Mandarin'!D$27*'Default | C_&amp;_I | Mandarin'!$D$121</f>
        <v>-2600</v>
      </c>
      <c r="G22" s="365">
        <f>-'Default | C_&amp;_I | Mandarin'!E$27*'Default | C_&amp;_I | Mandarin'!$D$121</f>
        <v>-5200</v>
      </c>
      <c r="H22" s="365">
        <f>-'Default | C_&amp;_I | Mandarin'!F$27*'Default | C_&amp;_I | Mandarin'!$D$121</f>
        <v>-7799.9999999999991</v>
      </c>
      <c r="I22" s="365">
        <f>-'Default | C_&amp;_I | Mandarin'!G$27*'Default | C_&amp;_I | Mandarin'!$D$121</f>
        <v>-10400</v>
      </c>
      <c r="J22" s="365">
        <f>-'Default | C_&amp;_I | Mandarin'!H$27*'Default | C_&amp;_I | Mandarin'!$D$121</f>
        <v>-13866.666666666668</v>
      </c>
      <c r="K22" s="365">
        <f>-'Default | C_&amp;_I | Mandarin'!I$27*'Default | C_&amp;_I | Mandarin'!$D$121</f>
        <v>-13866.666666666668</v>
      </c>
      <c r="L22" s="365">
        <f>-'Default | C_&amp;_I | Mandarin'!J$27*'Default | C_&amp;_I | Mandarin'!$D$121</f>
        <v>-13866.666666666668</v>
      </c>
      <c r="M22" s="365">
        <f>-'Default | C_&amp;_I | Mandarin'!K$27*'Default | C_&amp;_I | Mandarin'!$D$121</f>
        <v>-13866.666666666668</v>
      </c>
      <c r="N22" s="365">
        <f>-'Default | C_&amp;_I | Mandarin'!L$27*'Default | C_&amp;_I | Mandarin'!$D$121</f>
        <v>-13866.666666666668</v>
      </c>
      <c r="O22" s="365">
        <f>-'Default | C_&amp;_I | Mandarin'!M$27*'Default | C_&amp;_I | Mandarin'!$D$121</f>
        <v>-13866.666666666668</v>
      </c>
      <c r="P22" s="365">
        <f>-'Default | C_&amp;_I | Mandarin'!N$27*'Default | C_&amp;_I | Mandarin'!$D$121</f>
        <v>-13866.666666666668</v>
      </c>
      <c r="Q22" s="365">
        <f>-'Default | C_&amp;_I | Mandarin'!O$27*'Default | C_&amp;_I | Mandarin'!$D$121</f>
        <v>-13866.666666666668</v>
      </c>
      <c r="R22" s="365">
        <f>-'Default | C_&amp;_I | Mandarin'!P$27*'Default | C_&amp;_I | Mandarin'!$D$121</f>
        <v>-13866.666666666668</v>
      </c>
      <c r="S22" s="365">
        <f>-'Default | C_&amp;_I | Mandarin'!Q$27*'Default | C_&amp;_I | Mandarin'!$D$121</f>
        <v>-13866.666666666668</v>
      </c>
      <c r="T22" s="365">
        <f>-'Default | C_&amp;_I | Mandarin'!R$27*'Default | C_&amp;_I | Mandarin'!$D$121</f>
        <v>-13866.666666666668</v>
      </c>
      <c r="U22" s="365">
        <f>T$22</f>
        <v>-13866.666666666668</v>
      </c>
      <c r="V22" s="365">
        <f t="shared" ref="V22:AS22" si="5">U$22</f>
        <v>-13866.666666666668</v>
      </c>
      <c r="W22" s="365">
        <f t="shared" si="5"/>
        <v>-13866.666666666668</v>
      </c>
      <c r="X22" s="365">
        <f t="shared" si="5"/>
        <v>-13866.666666666668</v>
      </c>
      <c r="Y22" s="365">
        <f t="shared" si="5"/>
        <v>-13866.666666666668</v>
      </c>
      <c r="Z22" s="365">
        <f t="shared" si="5"/>
        <v>-13866.666666666668</v>
      </c>
      <c r="AA22" s="365">
        <f t="shared" si="5"/>
        <v>-13866.666666666668</v>
      </c>
      <c r="AB22" s="374">
        <f t="shared" si="5"/>
        <v>-13866.666666666668</v>
      </c>
      <c r="AC22" s="365">
        <f t="shared" si="5"/>
        <v>-13866.666666666668</v>
      </c>
      <c r="AD22" s="365">
        <f t="shared" si="5"/>
        <v>-13866.666666666668</v>
      </c>
      <c r="AE22" s="365">
        <f t="shared" si="5"/>
        <v>-13866.666666666668</v>
      </c>
      <c r="AF22" s="365">
        <f t="shared" si="5"/>
        <v>-13866.666666666668</v>
      </c>
      <c r="AG22" s="365">
        <f t="shared" si="5"/>
        <v>-13866.666666666668</v>
      </c>
      <c r="AH22" s="365">
        <f t="shared" si="5"/>
        <v>-13866.666666666668</v>
      </c>
      <c r="AI22" s="365">
        <f t="shared" si="5"/>
        <v>-13866.666666666668</v>
      </c>
      <c r="AJ22" s="365">
        <f t="shared" si="5"/>
        <v>-13866.666666666668</v>
      </c>
      <c r="AK22" s="365">
        <f t="shared" si="5"/>
        <v>-13866.666666666668</v>
      </c>
      <c r="AL22" s="365">
        <f t="shared" si="5"/>
        <v>-13866.666666666668</v>
      </c>
      <c r="AM22" s="365">
        <f t="shared" si="5"/>
        <v>-13866.666666666668</v>
      </c>
      <c r="AN22" s="374">
        <f t="shared" si="5"/>
        <v>-13866.666666666668</v>
      </c>
      <c r="AO22" s="365">
        <f t="shared" si="5"/>
        <v>-13866.666666666668</v>
      </c>
      <c r="AP22" s="365">
        <f t="shared" si="5"/>
        <v>-13866.666666666668</v>
      </c>
      <c r="AQ22" s="365">
        <f t="shared" si="5"/>
        <v>-13866.666666666668</v>
      </c>
      <c r="AR22" s="365">
        <f t="shared" si="5"/>
        <v>-13866.666666666668</v>
      </c>
      <c r="AS22" s="374">
        <f t="shared" si="5"/>
        <v>-13866.666666666668</v>
      </c>
    </row>
    <row r="23" spans="2:45" x14ac:dyDescent="0.2">
      <c r="B23" s="445"/>
      <c r="C23" s="422"/>
      <c r="D23" s="447"/>
      <c r="E23" s="438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7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77"/>
      <c r="AO23" s="367"/>
      <c r="AP23" s="367"/>
      <c r="AQ23" s="367"/>
      <c r="AR23" s="367"/>
      <c r="AS23" s="377"/>
    </row>
    <row r="24" spans="2:45" s="35" customFormat="1" x14ac:dyDescent="0.2">
      <c r="B24" s="358" t="s">
        <v>311</v>
      </c>
      <c r="C24" s="425" t="s">
        <v>19</v>
      </c>
      <c r="D24" s="392">
        <f>SUM($E24:$AS24)</f>
        <v>25925837.142857142</v>
      </c>
      <c r="E24" s="439">
        <f t="shared" ref="E24:AS24" si="6">SUM(E$10:E$22)</f>
        <v>-1689990</v>
      </c>
      <c r="F24" s="368">
        <f t="shared" si="6"/>
        <v>-353930</v>
      </c>
      <c r="G24" s="368">
        <f t="shared" si="6"/>
        <v>-356530</v>
      </c>
      <c r="H24" s="368">
        <f t="shared" si="6"/>
        <v>-359130</v>
      </c>
      <c r="I24" s="368">
        <f t="shared" si="6"/>
        <v>-180166.02040816323</v>
      </c>
      <c r="J24" s="368">
        <f t="shared" si="6"/>
        <v>-14068.707482993119</v>
      </c>
      <c r="K24" s="368">
        <f t="shared" si="6"/>
        <v>179495.27210884352</v>
      </c>
      <c r="L24" s="368">
        <f t="shared" si="6"/>
        <v>361059.25170068041</v>
      </c>
      <c r="M24" s="368">
        <f t="shared" si="6"/>
        <v>542623.23129251739</v>
      </c>
      <c r="N24" s="368">
        <f t="shared" si="6"/>
        <v>724187.21088435419</v>
      </c>
      <c r="O24" s="368">
        <f t="shared" si="6"/>
        <v>739751.1904761903</v>
      </c>
      <c r="P24" s="368">
        <f t="shared" si="6"/>
        <v>905751.19047619053</v>
      </c>
      <c r="Q24" s="368">
        <f t="shared" si="6"/>
        <v>905751.19047619053</v>
      </c>
      <c r="R24" s="368">
        <f t="shared" si="6"/>
        <v>905751.19047619053</v>
      </c>
      <c r="S24" s="368">
        <f t="shared" si="6"/>
        <v>905751.19047619053</v>
      </c>
      <c r="T24" s="368">
        <f t="shared" si="6"/>
        <v>885751.19047619053</v>
      </c>
      <c r="U24" s="368">
        <f t="shared" si="6"/>
        <v>905751.19047619053</v>
      </c>
      <c r="V24" s="368">
        <f t="shared" si="6"/>
        <v>905751.19047619053</v>
      </c>
      <c r="W24" s="368">
        <f t="shared" si="6"/>
        <v>905751.19047619053</v>
      </c>
      <c r="X24" s="368">
        <f t="shared" si="6"/>
        <v>905751.19047619053</v>
      </c>
      <c r="Y24" s="368">
        <f t="shared" si="6"/>
        <v>594751.19047619053</v>
      </c>
      <c r="Z24" s="368">
        <f t="shared" si="6"/>
        <v>905751.19047619053</v>
      </c>
      <c r="AA24" s="368">
        <f t="shared" si="6"/>
        <v>905751.19047619053</v>
      </c>
      <c r="AB24" s="378">
        <f t="shared" si="6"/>
        <v>905751.19047619053</v>
      </c>
      <c r="AC24" s="368">
        <f t="shared" si="6"/>
        <v>905751.19047619053</v>
      </c>
      <c r="AD24" s="368">
        <f t="shared" si="6"/>
        <v>893751.19047619053</v>
      </c>
      <c r="AE24" s="368">
        <f t="shared" si="6"/>
        <v>905751.19047619053</v>
      </c>
      <c r="AF24" s="368">
        <f t="shared" si="6"/>
        <v>905751.19047619053</v>
      </c>
      <c r="AG24" s="368">
        <f t="shared" si="6"/>
        <v>905751.19047619053</v>
      </c>
      <c r="AH24" s="368">
        <f t="shared" si="6"/>
        <v>905751.19047619053</v>
      </c>
      <c r="AI24" s="368">
        <f t="shared" si="6"/>
        <v>731751.19047619053</v>
      </c>
      <c r="AJ24" s="368">
        <f t="shared" si="6"/>
        <v>905751.19047619053</v>
      </c>
      <c r="AK24" s="368">
        <f t="shared" si="6"/>
        <v>905751.19047619053</v>
      </c>
      <c r="AL24" s="368">
        <f t="shared" si="6"/>
        <v>905751.19047619053</v>
      </c>
      <c r="AM24" s="368">
        <f t="shared" si="6"/>
        <v>905751.19047619053</v>
      </c>
      <c r="AN24" s="378">
        <f t="shared" si="6"/>
        <v>893751.19047619053</v>
      </c>
      <c r="AO24" s="368">
        <f t="shared" si="6"/>
        <v>905751.19047619053</v>
      </c>
      <c r="AP24" s="368">
        <f t="shared" si="6"/>
        <v>905751.19047619053</v>
      </c>
      <c r="AQ24" s="368">
        <f t="shared" si="6"/>
        <v>905751.19047619053</v>
      </c>
      <c r="AR24" s="368">
        <f t="shared" si="6"/>
        <v>905751.19047619053</v>
      </c>
      <c r="AS24" s="378">
        <f t="shared" si="6"/>
        <v>594751.19047619053</v>
      </c>
    </row>
    <row r="25" spans="2:45" x14ac:dyDescent="0.2">
      <c r="B25" s="444"/>
      <c r="C25" s="421"/>
      <c r="D25" s="342"/>
      <c r="E25" s="437"/>
      <c r="F25" s="369">
        <f>$E$24+$F$24</f>
        <v>-2043920</v>
      </c>
      <c r="G25" s="369">
        <f>F$25+G$24</f>
        <v>-2400450</v>
      </c>
      <c r="H25" s="369">
        <f t="shared" ref="H25:AS25" si="7">G$25+H$24</f>
        <v>-2759580</v>
      </c>
      <c r="I25" s="369">
        <f t="shared" si="7"/>
        <v>-2939746.0204081633</v>
      </c>
      <c r="J25" s="369">
        <f t="shared" si="7"/>
        <v>-2953814.7278911564</v>
      </c>
      <c r="K25" s="369">
        <f t="shared" si="7"/>
        <v>-2774319.4557823129</v>
      </c>
      <c r="L25" s="369">
        <f>K$25+L$24</f>
        <v>-2413260.2040816327</v>
      </c>
      <c r="M25" s="369">
        <f t="shared" si="7"/>
        <v>-1870636.9727891153</v>
      </c>
      <c r="N25" s="369">
        <f t="shared" si="7"/>
        <v>-1146449.7619047612</v>
      </c>
      <c r="O25" s="369">
        <f t="shared" si="7"/>
        <v>-406698.5714285709</v>
      </c>
      <c r="P25" s="369">
        <f t="shared" si="7"/>
        <v>499052.61904761964</v>
      </c>
      <c r="Q25" s="369">
        <f t="shared" si="7"/>
        <v>1404803.8095238102</v>
      </c>
      <c r="R25" s="369">
        <f t="shared" si="7"/>
        <v>2310555.0000000009</v>
      </c>
      <c r="S25" s="369">
        <f t="shared" si="7"/>
        <v>3216306.1904761912</v>
      </c>
      <c r="T25" s="369">
        <f t="shared" si="7"/>
        <v>4102057.3809523815</v>
      </c>
      <c r="U25" s="369">
        <f t="shared" si="7"/>
        <v>5007808.5714285718</v>
      </c>
      <c r="V25" s="369">
        <f t="shared" si="7"/>
        <v>5913559.7619047621</v>
      </c>
      <c r="W25" s="369">
        <f t="shared" si="7"/>
        <v>6819310.9523809524</v>
      </c>
      <c r="X25" s="369">
        <f t="shared" si="7"/>
        <v>7725062.1428571427</v>
      </c>
      <c r="Y25" s="369">
        <f>X$25+Y$24</f>
        <v>8319813.333333333</v>
      </c>
      <c r="Z25" s="369">
        <f t="shared" si="7"/>
        <v>9225564.5238095243</v>
      </c>
      <c r="AA25" s="369">
        <f t="shared" si="7"/>
        <v>10131315.714285715</v>
      </c>
      <c r="AB25" s="379">
        <f t="shared" si="7"/>
        <v>11037066.904761905</v>
      </c>
      <c r="AC25" s="369">
        <f>AB$25+AC$24</f>
        <v>11942818.095238095</v>
      </c>
      <c r="AD25" s="369">
        <f t="shared" si="7"/>
        <v>12836569.285714285</v>
      </c>
      <c r="AE25" s="369">
        <f t="shared" si="7"/>
        <v>13742320.476190476</v>
      </c>
      <c r="AF25" s="369">
        <f t="shared" si="7"/>
        <v>14648071.666666666</v>
      </c>
      <c r="AG25" s="369">
        <f>AF$25+AG$24</f>
        <v>15553822.857142856</v>
      </c>
      <c r="AH25" s="369">
        <f t="shared" si="7"/>
        <v>16459574.047619047</v>
      </c>
      <c r="AI25" s="369">
        <f t="shared" si="7"/>
        <v>17191325.238095239</v>
      </c>
      <c r="AJ25" s="369">
        <f t="shared" si="7"/>
        <v>18097076.428571429</v>
      </c>
      <c r="AK25" s="369">
        <f t="shared" si="7"/>
        <v>19002827.619047619</v>
      </c>
      <c r="AL25" s="369">
        <f t="shared" si="7"/>
        <v>19908578.80952381</v>
      </c>
      <c r="AM25" s="369">
        <f>AL$25+AM$24</f>
        <v>20814330</v>
      </c>
      <c r="AN25" s="379">
        <f t="shared" si="7"/>
        <v>21708081.19047619</v>
      </c>
      <c r="AO25" s="369">
        <f t="shared" si="7"/>
        <v>22613832.380952381</v>
      </c>
      <c r="AP25" s="369">
        <f t="shared" si="7"/>
        <v>23519583.571428571</v>
      </c>
      <c r="AQ25" s="369">
        <f t="shared" si="7"/>
        <v>24425334.761904761</v>
      </c>
      <c r="AR25" s="369">
        <f>AQ$25+AR$24</f>
        <v>25331085.952380951</v>
      </c>
      <c r="AS25" s="379">
        <f t="shared" si="7"/>
        <v>25925837.142857142</v>
      </c>
    </row>
    <row r="26" spans="2:45" x14ac:dyDescent="0.2">
      <c r="B26" s="446" t="s">
        <v>312</v>
      </c>
      <c r="C26" s="423" t="s">
        <v>47</v>
      </c>
      <c r="D26" s="343"/>
      <c r="E26" s="440"/>
      <c r="F26" s="370">
        <f>'Default | C_&amp;_I | Mandarin'!D$26</f>
        <v>0</v>
      </c>
      <c r="G26" s="370">
        <f>'Default | C_&amp;_I | Mandarin'!E$26</f>
        <v>0</v>
      </c>
      <c r="H26" s="370">
        <f>'Default | C_&amp;_I | Mandarin'!F$26</f>
        <v>0</v>
      </c>
      <c r="I26" s="370">
        <f>'Default | C_&amp;_I | Mandarin'!G$26</f>
        <v>212.14285714285714</v>
      </c>
      <c r="J26" s="370">
        <f>'Default | C_&amp;_I | Mandarin'!H$26</f>
        <v>424.28571428571428</v>
      </c>
      <c r="K26" s="370">
        <f>'Default | C_&amp;_I | Mandarin'!I$26</f>
        <v>636.42857142857144</v>
      </c>
      <c r="L26" s="370">
        <f>'Default | C_&amp;_I | Mandarin'!J$26</f>
        <v>848.57142857142856</v>
      </c>
      <c r="M26" s="370">
        <f>'Default | C_&amp;_I | Mandarin'!K$26</f>
        <v>1060.7142857142856</v>
      </c>
      <c r="N26" s="370">
        <f>'Default | C_&amp;_I | Mandarin'!L$26</f>
        <v>1272.8571428571427</v>
      </c>
      <c r="O26" s="370">
        <f>'Default | C_&amp;_I | Mandarin'!M$26</f>
        <v>1484.9999999999998</v>
      </c>
      <c r="P26" s="370">
        <f>'Default | C_&amp;_I | Mandarin'!N$26</f>
        <v>1485</v>
      </c>
      <c r="Q26" s="370">
        <f>'Default | C_&amp;_I | Mandarin'!O$26</f>
        <v>1485</v>
      </c>
      <c r="R26" s="370">
        <f>'Default | C_&amp;_I | Mandarin'!P$26</f>
        <v>1485</v>
      </c>
      <c r="S26" s="370">
        <f>'Default | C_&amp;_I | Mandarin'!Q$26</f>
        <v>1485</v>
      </c>
      <c r="T26" s="370">
        <f>'Default | C_&amp;_I | Mandarin'!R$26</f>
        <v>1485</v>
      </c>
      <c r="U26" s="370">
        <f>T$26</f>
        <v>1485</v>
      </c>
      <c r="V26" s="370">
        <f t="shared" ref="V26:AS26" si="8">U$26</f>
        <v>1485</v>
      </c>
      <c r="W26" s="370">
        <f t="shared" si="8"/>
        <v>1485</v>
      </c>
      <c r="X26" s="370">
        <f t="shared" si="8"/>
        <v>1485</v>
      </c>
      <c r="Y26" s="370">
        <f t="shared" si="8"/>
        <v>1485</v>
      </c>
      <c r="Z26" s="370">
        <f t="shared" si="8"/>
        <v>1485</v>
      </c>
      <c r="AA26" s="370">
        <f t="shared" si="8"/>
        <v>1485</v>
      </c>
      <c r="AB26" s="380">
        <f t="shared" si="8"/>
        <v>1485</v>
      </c>
      <c r="AC26" s="370">
        <f t="shared" si="8"/>
        <v>1485</v>
      </c>
      <c r="AD26" s="370">
        <f t="shared" si="8"/>
        <v>1485</v>
      </c>
      <c r="AE26" s="370">
        <f t="shared" si="8"/>
        <v>1485</v>
      </c>
      <c r="AF26" s="370">
        <f t="shared" si="8"/>
        <v>1485</v>
      </c>
      <c r="AG26" s="370">
        <f t="shared" si="8"/>
        <v>1485</v>
      </c>
      <c r="AH26" s="370">
        <f t="shared" si="8"/>
        <v>1485</v>
      </c>
      <c r="AI26" s="370">
        <f t="shared" si="8"/>
        <v>1485</v>
      </c>
      <c r="AJ26" s="370">
        <f t="shared" si="8"/>
        <v>1485</v>
      </c>
      <c r="AK26" s="370">
        <f t="shared" si="8"/>
        <v>1485</v>
      </c>
      <c r="AL26" s="370">
        <f t="shared" si="8"/>
        <v>1485</v>
      </c>
      <c r="AM26" s="370">
        <f t="shared" si="8"/>
        <v>1485</v>
      </c>
      <c r="AN26" s="380">
        <f t="shared" si="8"/>
        <v>1485</v>
      </c>
      <c r="AO26" s="370">
        <f t="shared" si="8"/>
        <v>1485</v>
      </c>
      <c r="AP26" s="370">
        <f t="shared" si="8"/>
        <v>1485</v>
      </c>
      <c r="AQ26" s="370">
        <f t="shared" si="8"/>
        <v>1485</v>
      </c>
      <c r="AR26" s="370">
        <f t="shared" si="8"/>
        <v>1485</v>
      </c>
      <c r="AS26" s="380">
        <f t="shared" si="8"/>
        <v>1485</v>
      </c>
    </row>
    <row r="27" spans="2:45" x14ac:dyDescent="0.2">
      <c r="B27" s="446" t="s">
        <v>313</v>
      </c>
      <c r="C27" s="423" t="s">
        <v>61</v>
      </c>
      <c r="D27" s="343"/>
      <c r="E27" s="440"/>
      <c r="F27" s="370">
        <f>'Default | C_&amp;_I | Mandarin'!D$27</f>
        <v>40</v>
      </c>
      <c r="G27" s="370">
        <f>'Default | C_&amp;_I | Mandarin'!E$27</f>
        <v>80</v>
      </c>
      <c r="H27" s="370">
        <f>'Default | C_&amp;_I | Mandarin'!F$27</f>
        <v>119.99999999999999</v>
      </c>
      <c r="I27" s="370">
        <f>'Default | C_&amp;_I | Mandarin'!G$27</f>
        <v>160</v>
      </c>
      <c r="J27" s="370">
        <f>'Default | C_&amp;_I | Mandarin'!H$27</f>
        <v>213.33333333333334</v>
      </c>
      <c r="K27" s="370">
        <f>'Default | C_&amp;_I | Mandarin'!I$27</f>
        <v>213.33333333333334</v>
      </c>
      <c r="L27" s="370">
        <f>'Default | C_&amp;_I | Mandarin'!J$27</f>
        <v>213.33333333333334</v>
      </c>
      <c r="M27" s="370">
        <f>'Default | C_&amp;_I | Mandarin'!K$27</f>
        <v>213.33333333333334</v>
      </c>
      <c r="N27" s="370">
        <f>'Default | C_&amp;_I | Mandarin'!L$27</f>
        <v>213.33333333333334</v>
      </c>
      <c r="O27" s="370">
        <f>'Default | C_&amp;_I | Mandarin'!M$27</f>
        <v>213.33333333333334</v>
      </c>
      <c r="P27" s="370">
        <f>'Default | C_&amp;_I | Mandarin'!N$27</f>
        <v>213.33333333333334</v>
      </c>
      <c r="Q27" s="370">
        <f>'Default | C_&amp;_I | Mandarin'!O$27</f>
        <v>213.33333333333334</v>
      </c>
      <c r="R27" s="370">
        <f>'Default | C_&amp;_I | Mandarin'!P$27</f>
        <v>213.33333333333334</v>
      </c>
      <c r="S27" s="370">
        <f>'Default | C_&amp;_I | Mandarin'!Q$27</f>
        <v>213.33333333333334</v>
      </c>
      <c r="T27" s="370">
        <f>'Default | C_&amp;_I | Mandarin'!R$27</f>
        <v>213.33333333333334</v>
      </c>
      <c r="U27" s="370">
        <f>T$27</f>
        <v>213.33333333333334</v>
      </c>
      <c r="V27" s="370">
        <f t="shared" ref="V27:AS27" si="9">U$27</f>
        <v>213.33333333333334</v>
      </c>
      <c r="W27" s="370">
        <f t="shared" si="9"/>
        <v>213.33333333333334</v>
      </c>
      <c r="X27" s="370">
        <f t="shared" si="9"/>
        <v>213.33333333333334</v>
      </c>
      <c r="Y27" s="370">
        <f t="shared" si="9"/>
        <v>213.33333333333334</v>
      </c>
      <c r="Z27" s="370">
        <f t="shared" si="9"/>
        <v>213.33333333333334</v>
      </c>
      <c r="AA27" s="370">
        <f t="shared" si="9"/>
        <v>213.33333333333334</v>
      </c>
      <c r="AB27" s="380">
        <f t="shared" si="9"/>
        <v>213.33333333333334</v>
      </c>
      <c r="AC27" s="370">
        <f t="shared" si="9"/>
        <v>213.33333333333334</v>
      </c>
      <c r="AD27" s="370">
        <f t="shared" si="9"/>
        <v>213.33333333333334</v>
      </c>
      <c r="AE27" s="370">
        <f t="shared" si="9"/>
        <v>213.33333333333334</v>
      </c>
      <c r="AF27" s="370">
        <f t="shared" si="9"/>
        <v>213.33333333333334</v>
      </c>
      <c r="AG27" s="370">
        <f t="shared" si="9"/>
        <v>213.33333333333334</v>
      </c>
      <c r="AH27" s="370">
        <f t="shared" si="9"/>
        <v>213.33333333333334</v>
      </c>
      <c r="AI27" s="370">
        <f t="shared" si="9"/>
        <v>213.33333333333334</v>
      </c>
      <c r="AJ27" s="370">
        <f t="shared" si="9"/>
        <v>213.33333333333334</v>
      </c>
      <c r="AK27" s="370">
        <f t="shared" si="9"/>
        <v>213.33333333333334</v>
      </c>
      <c r="AL27" s="370">
        <f t="shared" si="9"/>
        <v>213.33333333333334</v>
      </c>
      <c r="AM27" s="370">
        <f t="shared" si="9"/>
        <v>213.33333333333334</v>
      </c>
      <c r="AN27" s="380">
        <f t="shared" si="9"/>
        <v>213.33333333333334</v>
      </c>
      <c r="AO27" s="370">
        <f t="shared" si="9"/>
        <v>213.33333333333334</v>
      </c>
      <c r="AP27" s="370">
        <f t="shared" si="9"/>
        <v>213.33333333333334</v>
      </c>
      <c r="AQ27" s="370">
        <f t="shared" si="9"/>
        <v>213.33333333333334</v>
      </c>
      <c r="AR27" s="370">
        <f t="shared" si="9"/>
        <v>213.33333333333334</v>
      </c>
      <c r="AS27" s="380">
        <f t="shared" si="9"/>
        <v>213.33333333333334</v>
      </c>
    </row>
    <row r="28" spans="2:45" x14ac:dyDescent="0.2">
      <c r="B28" s="331" t="s">
        <v>314</v>
      </c>
      <c r="C28" s="424" t="s">
        <v>69</v>
      </c>
      <c r="D28" s="344"/>
      <c r="E28" s="441"/>
      <c r="F28" s="371">
        <f>'Default | C_&amp;_I | Mandarin'!$D$39</f>
        <v>30</v>
      </c>
      <c r="G28" s="371">
        <f>'Default | C_&amp;_I | Mandarin'!$D$39</f>
        <v>30</v>
      </c>
      <c r="H28" s="371">
        <f>'Default | C_&amp;_I | Mandarin'!$D$39</f>
        <v>30</v>
      </c>
      <c r="I28" s="371">
        <f>'Default | C_&amp;_I | Mandarin'!$D$39</f>
        <v>30</v>
      </c>
      <c r="J28" s="371">
        <f>'Default | C_&amp;_I | Mandarin'!$D$39</f>
        <v>30</v>
      </c>
      <c r="K28" s="371">
        <f>'Default | C_&amp;_I | Mandarin'!$D$39</f>
        <v>30</v>
      </c>
      <c r="L28" s="371">
        <f>'Default | C_&amp;_I | Mandarin'!$D$39</f>
        <v>30</v>
      </c>
      <c r="M28" s="371">
        <f>'Default | C_&amp;_I | Mandarin'!$D$39</f>
        <v>30</v>
      </c>
      <c r="N28" s="371">
        <f>'Default | C_&amp;_I | Mandarin'!$D$39</f>
        <v>30</v>
      </c>
      <c r="O28" s="371">
        <f>'Default | C_&amp;_I | Mandarin'!$D$39</f>
        <v>30</v>
      </c>
      <c r="P28" s="371">
        <f>'Default | C_&amp;_I | Mandarin'!$D$39</f>
        <v>30</v>
      </c>
      <c r="Q28" s="371">
        <f>'Default | C_&amp;_I | Mandarin'!$D$39</f>
        <v>30</v>
      </c>
      <c r="R28" s="371">
        <f>'Default | C_&amp;_I | Mandarin'!$D$39</f>
        <v>30</v>
      </c>
      <c r="S28" s="371">
        <f>'Default | C_&amp;_I | Mandarin'!$D$39</f>
        <v>30</v>
      </c>
      <c r="T28" s="371">
        <f>'Default | C_&amp;_I | Mandarin'!$D$39</f>
        <v>30</v>
      </c>
      <c r="U28" s="371">
        <f>'Default | C_&amp;_I | Mandarin'!$D$39</f>
        <v>30</v>
      </c>
      <c r="V28" s="371">
        <f>'Default | C_&amp;_I | Mandarin'!$D$39</f>
        <v>30</v>
      </c>
      <c r="W28" s="371">
        <f>'Default | C_&amp;_I | Mandarin'!$D$39</f>
        <v>30</v>
      </c>
      <c r="X28" s="371">
        <f>'Default | C_&amp;_I | Mandarin'!$D$39</f>
        <v>30</v>
      </c>
      <c r="Y28" s="371">
        <f>'Default | C_&amp;_I | Mandarin'!$D$39</f>
        <v>30</v>
      </c>
      <c r="Z28" s="371">
        <f>'Default | C_&amp;_I | Mandarin'!$D$39</f>
        <v>30</v>
      </c>
      <c r="AA28" s="325">
        <f>'Default | C_&amp;_I | Mandarin'!$D$39</f>
        <v>30</v>
      </c>
      <c r="AB28" s="363">
        <f>'Default | C_&amp;_I | Mandarin'!$D$39</f>
        <v>30</v>
      </c>
      <c r="AC28" s="371">
        <f>'Default | C_&amp;_I | Mandarin'!$D$39</f>
        <v>30</v>
      </c>
      <c r="AD28" s="371">
        <f>'Default | C_&amp;_I | Mandarin'!$D$39</f>
        <v>30</v>
      </c>
      <c r="AE28" s="371">
        <f>'Default | C_&amp;_I | Mandarin'!$D$39</f>
        <v>30</v>
      </c>
      <c r="AF28" s="371">
        <f>'Default | C_&amp;_I | Mandarin'!$D$39</f>
        <v>30</v>
      </c>
      <c r="AG28" s="371">
        <f>'Default | C_&amp;_I | Mandarin'!$D$39</f>
        <v>30</v>
      </c>
      <c r="AH28" s="371">
        <f>'Default | C_&amp;_I | Mandarin'!$D$39</f>
        <v>30</v>
      </c>
      <c r="AI28" s="371">
        <f>'Default | C_&amp;_I | Mandarin'!$D$39</f>
        <v>30</v>
      </c>
      <c r="AJ28" s="371">
        <f>'Default | C_&amp;_I | Mandarin'!$D$39</f>
        <v>30</v>
      </c>
      <c r="AK28" s="371">
        <f>'Default | C_&amp;_I | Mandarin'!$D$39</f>
        <v>30</v>
      </c>
      <c r="AL28" s="371">
        <f>'Default | C_&amp;_I | Mandarin'!$D$39</f>
        <v>30</v>
      </c>
      <c r="AM28" s="325">
        <f>'Default | C_&amp;_I | Mandarin'!$D$39</f>
        <v>30</v>
      </c>
      <c r="AN28" s="363">
        <f>'Default | C_&amp;_I | Mandarin'!$D$39</f>
        <v>30</v>
      </c>
      <c r="AO28" s="371">
        <f>'Default | C_&amp;_I | Mandarin'!$D$39</f>
        <v>30</v>
      </c>
      <c r="AP28" s="371">
        <f>'Default | C_&amp;_I | Mandarin'!$D$39</f>
        <v>30</v>
      </c>
      <c r="AQ28" s="371">
        <f>'Default | C_&amp;_I | Mandarin'!$D$39</f>
        <v>30</v>
      </c>
      <c r="AR28" s="371">
        <f>'Default | C_&amp;_I | Mandarin'!$D$39</f>
        <v>30</v>
      </c>
      <c r="AS28" s="381">
        <f>'Default | C_&amp;_I | Mandarin'!$D$39</f>
        <v>30</v>
      </c>
    </row>
    <row r="29" spans="2:45" x14ac:dyDescent="0.2">
      <c r="B29" s="459"/>
      <c r="C29" s="332"/>
      <c r="D29" s="324"/>
      <c r="F29" s="47"/>
      <c r="G29" s="47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</row>
    <row r="30" spans="2:45" x14ac:dyDescent="0.2">
      <c r="B30" s="459"/>
      <c r="C30" s="332"/>
      <c r="D30" s="324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</row>
    <row r="31" spans="2:45" ht="12.75" thickBot="1" x14ac:dyDescent="0.25">
      <c r="B31" s="396"/>
      <c r="C31" s="397"/>
      <c r="D31" s="398"/>
      <c r="E31" s="413"/>
      <c r="F31" s="49"/>
      <c r="G31" s="49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</row>
    <row r="32" spans="2:45" ht="12.75" x14ac:dyDescent="0.2">
      <c r="B32" s="460" t="s">
        <v>315</v>
      </c>
      <c r="C32" s="478" t="s">
        <v>316</v>
      </c>
      <c r="D32" s="475">
        <f>COUNTIF($F$25:$AS$25,"&lt;0")</f>
        <v>10</v>
      </c>
      <c r="F32" s="49"/>
      <c r="G32" s="49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</row>
    <row r="33" spans="2:45" ht="12.75" x14ac:dyDescent="0.2">
      <c r="B33" s="461" t="s">
        <v>317</v>
      </c>
      <c r="C33" s="479" t="s">
        <v>53</v>
      </c>
      <c r="D33" s="345">
        <f>MAX($F$24:$AS$24)/MAX($F$28:$AS$28)</f>
        <v>30191.70634920635</v>
      </c>
      <c r="F33" s="49"/>
      <c r="G33" s="49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</row>
    <row r="34" spans="2:45" ht="13.5" thickBot="1" x14ac:dyDescent="0.25">
      <c r="B34" s="462" t="s">
        <v>318</v>
      </c>
      <c r="C34" s="480" t="s">
        <v>64</v>
      </c>
      <c r="D34" s="476">
        <f>IFERROR(IRR($E$24:$AS$24)*100,"Not Applicable")</f>
        <v>13.636657124787565</v>
      </c>
      <c r="F34" s="49"/>
      <c r="G34" s="49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</row>
    <row r="35" spans="2:45" ht="12.75" thickBot="1" x14ac:dyDescent="0.25">
      <c r="B35" s="399"/>
      <c r="C35" s="397"/>
      <c r="D35" s="400"/>
    </row>
    <row r="36" spans="2:45" ht="12.75" x14ac:dyDescent="0.2">
      <c r="B36" s="460" t="s">
        <v>319</v>
      </c>
      <c r="C36" s="478" t="s">
        <v>19</v>
      </c>
      <c r="D36" s="475">
        <f>NPV('Default | C_&amp;_I | Mandarin'!$D$35/100,$F$24:$AS$24)+$E$24</f>
        <v>4236434.9545797985</v>
      </c>
      <c r="E36" s="9"/>
      <c r="F36" s="9"/>
    </row>
    <row r="37" spans="2:45" ht="12.75" x14ac:dyDescent="0.2">
      <c r="B37" s="461" t="s">
        <v>320</v>
      </c>
      <c r="C37" s="479" t="s">
        <v>53</v>
      </c>
      <c r="D37" s="345">
        <f>$D$36/MAX($F$28:$AS$28)</f>
        <v>141214.49848599327</v>
      </c>
    </row>
    <row r="38" spans="2:45" ht="13.5" thickBot="1" x14ac:dyDescent="0.25">
      <c r="B38" s="462" t="s">
        <v>321</v>
      </c>
      <c r="C38" s="480" t="s">
        <v>100</v>
      </c>
      <c r="D38" s="477">
        <f>$D$37/(MAX($F$27:$AS$27)/MAX($F$28:$AS$28))</f>
        <v>19858.288849592802</v>
      </c>
      <c r="E38" s="209"/>
    </row>
    <row r="39" spans="2:45" ht="12" customHeight="1" x14ac:dyDescent="0.2">
      <c r="B39" s="399"/>
      <c r="C39" s="397"/>
      <c r="D39" s="400"/>
    </row>
    <row r="40" spans="2:45" ht="12" customHeight="1" x14ac:dyDescent="0.2">
      <c r="B40" s="413"/>
      <c r="C40" s="413"/>
      <c r="D40" s="413"/>
    </row>
    <row r="41" spans="2:45" ht="12" customHeight="1" x14ac:dyDescent="0.2"/>
    <row r="42" spans="2:45" ht="12" customHeight="1" x14ac:dyDescent="0.2"/>
    <row r="43" spans="2:45" ht="12" customHeight="1" x14ac:dyDescent="0.2"/>
    <row r="44" spans="2:45" ht="12" customHeight="1" x14ac:dyDescent="0.2"/>
  </sheetData>
  <sheetProtection algorithmName="SHA-512" hashValue="uquomeeC/3acQ7QK49nw3WE8CnPq1UVSsTHQJo8s7Tc1u7Wh/sJMGmYGXz7DMFw0XC1geY6/ncRxiTTWk5h76g==" saltValue="24db+MnZQD6VD53RA6m9zw==" spinCount="100000" sheet="1" objects="1" scenarios="1"/>
  <hyperlinks>
    <hyperlink ref="B4" location="Main_Menu!A1" display="Back to Main Menu" xr:uid="{00000000-0004-0000-0D00-000000000000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>
    <tabColor theme="5" tint="-0.249977111117893"/>
  </sheetPr>
  <dimension ref="A1:AT44"/>
  <sheetViews>
    <sheetView workbookViewId="0">
      <selection activeCell="B4" sqref="B4"/>
    </sheetView>
  </sheetViews>
  <sheetFormatPr defaultColWidth="0" defaultRowHeight="12" customHeight="1" zeroHeight="1" x14ac:dyDescent="0.2"/>
  <cols>
    <col min="1" max="1" width="2.7109375" style="8" customWidth="1"/>
    <col min="2" max="2" width="33.85546875" style="8" customWidth="1"/>
    <col min="3" max="3" width="10.42578125" style="8" customWidth="1"/>
    <col min="4" max="4" width="15.42578125" style="8" customWidth="1"/>
    <col min="5" max="45" width="13.28515625" style="8" customWidth="1"/>
    <col min="46" max="46" width="9.140625" style="8" customWidth="1"/>
    <col min="47" max="16384" width="9.140625" style="8" hidden="1"/>
  </cols>
  <sheetData>
    <row r="1" spans="2:45" ht="12" customHeight="1" x14ac:dyDescent="0.2"/>
    <row r="2" spans="2:45" ht="63.95" customHeight="1" x14ac:dyDescent="0.2"/>
    <row r="3" spans="2:45" ht="24" customHeight="1" x14ac:dyDescent="0.2"/>
    <row r="4" spans="2:45" ht="23.1" customHeight="1" x14ac:dyDescent="0.2">
      <c r="B4" s="321" t="s">
        <v>338</v>
      </c>
      <c r="C4" s="9"/>
      <c r="D4" s="9"/>
      <c r="E4" s="9"/>
      <c r="F4" s="9"/>
    </row>
    <row r="5" spans="2:45" ht="15" x14ac:dyDescent="0.2">
      <c r="B5" s="410"/>
      <c r="C5" s="9"/>
      <c r="D5" s="9"/>
      <c r="E5" s="9"/>
      <c r="F5" s="9"/>
    </row>
    <row r="6" spans="2:45" s="34" customFormat="1" ht="23.25" x14ac:dyDescent="0.25">
      <c r="B6" s="411" t="s">
        <v>326</v>
      </c>
      <c r="C6" s="33"/>
      <c r="D6" s="33"/>
      <c r="E6" s="33"/>
      <c r="F6" s="33"/>
      <c r="G6" s="32"/>
      <c r="H6" s="32"/>
      <c r="I6" s="32"/>
      <c r="J6" s="32"/>
      <c r="K6" s="32"/>
      <c r="L6" s="32"/>
      <c r="M6" s="32"/>
      <c r="N6" s="32"/>
    </row>
    <row r="7" spans="2:45" ht="12.75" thickBot="1" x14ac:dyDescent="0.25">
      <c r="C7" s="9"/>
      <c r="D7" s="9"/>
      <c r="E7" s="9"/>
      <c r="F7" s="9"/>
    </row>
    <row r="8" spans="2:45" x14ac:dyDescent="0.2">
      <c r="C8" s="332"/>
      <c r="D8" s="417"/>
      <c r="E8" s="9"/>
      <c r="F8" s="9"/>
    </row>
    <row r="9" spans="2:45" s="41" customFormat="1" ht="12.75" x14ac:dyDescent="0.2">
      <c r="B9" s="415" t="s">
        <v>28</v>
      </c>
      <c r="C9" s="416" t="s">
        <v>7</v>
      </c>
      <c r="D9" s="347" t="s">
        <v>298</v>
      </c>
      <c r="E9" s="351" t="s">
        <v>111</v>
      </c>
      <c r="F9" s="352" t="s">
        <v>29</v>
      </c>
      <c r="G9" s="352" t="s">
        <v>30</v>
      </c>
      <c r="H9" s="352" t="s">
        <v>31</v>
      </c>
      <c r="I9" s="352" t="s">
        <v>32</v>
      </c>
      <c r="J9" s="352" t="s">
        <v>33</v>
      </c>
      <c r="K9" s="352" t="s">
        <v>34</v>
      </c>
      <c r="L9" s="352" t="s">
        <v>35</v>
      </c>
      <c r="M9" s="352" t="s">
        <v>36</v>
      </c>
      <c r="N9" s="352" t="s">
        <v>37</v>
      </c>
      <c r="O9" s="352" t="s">
        <v>38</v>
      </c>
      <c r="P9" s="352" t="s">
        <v>39</v>
      </c>
      <c r="Q9" s="352" t="s">
        <v>40</v>
      </c>
      <c r="R9" s="352" t="s">
        <v>41</v>
      </c>
      <c r="S9" s="352" t="s">
        <v>42</v>
      </c>
      <c r="T9" s="352" t="s">
        <v>112</v>
      </c>
      <c r="U9" s="352" t="s">
        <v>113</v>
      </c>
      <c r="V9" s="352" t="s">
        <v>114</v>
      </c>
      <c r="W9" s="352" t="s">
        <v>115</v>
      </c>
      <c r="X9" s="352" t="s">
        <v>116</v>
      </c>
      <c r="Y9" s="352" t="s">
        <v>117</v>
      </c>
      <c r="Z9" s="352" t="s">
        <v>118</v>
      </c>
      <c r="AA9" s="352" t="s">
        <v>119</v>
      </c>
      <c r="AB9" s="352" t="s">
        <v>120</v>
      </c>
      <c r="AC9" s="352" t="s">
        <v>121</v>
      </c>
      <c r="AD9" s="352" t="s">
        <v>122</v>
      </c>
      <c r="AE9" s="352" t="s">
        <v>123</v>
      </c>
      <c r="AF9" s="352" t="s">
        <v>124</v>
      </c>
      <c r="AG9" s="352" t="s">
        <v>125</v>
      </c>
      <c r="AH9" s="352" t="s">
        <v>126</v>
      </c>
      <c r="AI9" s="352" t="s">
        <v>127</v>
      </c>
      <c r="AJ9" s="352" t="s">
        <v>128</v>
      </c>
      <c r="AK9" s="352" t="s">
        <v>129</v>
      </c>
      <c r="AL9" s="352" t="s">
        <v>130</v>
      </c>
      <c r="AM9" s="352" t="s">
        <v>131</v>
      </c>
      <c r="AN9" s="352" t="s">
        <v>132</v>
      </c>
      <c r="AO9" s="352" t="s">
        <v>133</v>
      </c>
      <c r="AP9" s="352" t="s">
        <v>134</v>
      </c>
      <c r="AQ9" s="352" t="s">
        <v>135</v>
      </c>
      <c r="AR9" s="352" t="s">
        <v>136</v>
      </c>
      <c r="AS9" s="352" t="s">
        <v>137</v>
      </c>
    </row>
    <row r="10" spans="2:45" x14ac:dyDescent="0.2">
      <c r="B10" s="442" t="s">
        <v>299</v>
      </c>
      <c r="C10" s="419" t="s">
        <v>19</v>
      </c>
      <c r="D10" s="418">
        <f ca="1">SUM($E10:$AS10)</f>
        <v>3200000</v>
      </c>
      <c r="E10" s="435"/>
      <c r="F10" s="383">
        <f ca="1">'Default | C_&amp;_I | CB'!D$23</f>
        <v>80000</v>
      </c>
      <c r="G10" s="383">
        <f ca="1">'Default | C_&amp;_I | CB'!E$23</f>
        <v>80000</v>
      </c>
      <c r="H10" s="384">
        <f ca="1">'Default | C_&amp;_I | CB'!F$23</f>
        <v>80000</v>
      </c>
      <c r="I10" s="383">
        <f ca="1">'Default | C_&amp;_I | CB'!G$23</f>
        <v>80000</v>
      </c>
      <c r="J10" s="383">
        <f ca="1">'Default | C_&amp;_I | CB'!H$23</f>
        <v>80000</v>
      </c>
      <c r="K10" s="383">
        <f ca="1">'Default | C_&amp;_I | CB'!I$23</f>
        <v>80000</v>
      </c>
      <c r="L10" s="383">
        <f ca="1">'Default | C_&amp;_I | CB'!J$23</f>
        <v>80000</v>
      </c>
      <c r="M10" s="383">
        <f ca="1">'Default | C_&amp;_I | CB'!K$23</f>
        <v>80000</v>
      </c>
      <c r="N10" s="383">
        <f ca="1">'Default | C_&amp;_I | CB'!L$23</f>
        <v>80000</v>
      </c>
      <c r="O10" s="384">
        <f ca="1">'Default | C_&amp;_I | CB'!M$23</f>
        <v>80000</v>
      </c>
      <c r="P10" s="383">
        <f ca="1">'Default | C_&amp;_I | CB'!N$23</f>
        <v>80000</v>
      </c>
      <c r="Q10" s="383">
        <f ca="1">'Default | C_&amp;_I | CB'!O$23</f>
        <v>80000</v>
      </c>
      <c r="R10" s="383">
        <f ca="1">'Default | C_&amp;_I | CB'!P$23</f>
        <v>80000</v>
      </c>
      <c r="S10" s="384">
        <f ca="1">'Default | C_&amp;_I | CB'!Q$23</f>
        <v>80000</v>
      </c>
      <c r="T10" s="383">
        <f ca="1">'Default | C_&amp;_I | CB'!R$23</f>
        <v>80000</v>
      </c>
      <c r="U10" s="383">
        <f ca="1">T$10</f>
        <v>80000</v>
      </c>
      <c r="V10" s="383">
        <f ca="1">U$10</f>
        <v>80000</v>
      </c>
      <c r="W10" s="383">
        <f t="shared" ref="W10:AS10" ca="1" si="0">V$10</f>
        <v>80000</v>
      </c>
      <c r="X10" s="383">
        <f ca="1">W$10</f>
        <v>80000</v>
      </c>
      <c r="Y10" s="383">
        <f t="shared" ca="1" si="0"/>
        <v>80000</v>
      </c>
      <c r="Z10" s="383">
        <f ca="1">Y$10</f>
        <v>80000</v>
      </c>
      <c r="AA10" s="383">
        <f t="shared" ca="1" si="0"/>
        <v>80000</v>
      </c>
      <c r="AB10" s="383">
        <f t="shared" ca="1" si="0"/>
        <v>80000</v>
      </c>
      <c r="AC10" s="383">
        <f ca="1">AB$10</f>
        <v>80000</v>
      </c>
      <c r="AD10" s="383">
        <f t="shared" ca="1" si="0"/>
        <v>80000</v>
      </c>
      <c r="AE10" s="383">
        <f t="shared" ca="1" si="0"/>
        <v>80000</v>
      </c>
      <c r="AF10" s="383">
        <f ca="1">AE$10</f>
        <v>80000</v>
      </c>
      <c r="AG10" s="384">
        <f t="shared" ca="1" si="0"/>
        <v>80000</v>
      </c>
      <c r="AH10" s="383">
        <f t="shared" ca="1" si="0"/>
        <v>80000</v>
      </c>
      <c r="AI10" s="383">
        <f t="shared" ca="1" si="0"/>
        <v>80000</v>
      </c>
      <c r="AJ10" s="384">
        <f t="shared" ca="1" si="0"/>
        <v>80000</v>
      </c>
      <c r="AK10" s="383">
        <f t="shared" ca="1" si="0"/>
        <v>80000</v>
      </c>
      <c r="AL10" s="384">
        <f t="shared" ca="1" si="0"/>
        <v>80000</v>
      </c>
      <c r="AM10" s="383">
        <f t="shared" ca="1" si="0"/>
        <v>80000</v>
      </c>
      <c r="AN10" s="383">
        <f t="shared" ca="1" si="0"/>
        <v>80000</v>
      </c>
      <c r="AO10" s="383">
        <f t="shared" ca="1" si="0"/>
        <v>80000</v>
      </c>
      <c r="AP10" s="384">
        <f t="shared" ca="1" si="0"/>
        <v>80000</v>
      </c>
      <c r="AQ10" s="383">
        <f t="shared" ca="1" si="0"/>
        <v>80000</v>
      </c>
      <c r="AR10" s="384">
        <f ca="1">AQ$10</f>
        <v>80000</v>
      </c>
      <c r="AS10" s="384">
        <f t="shared" ca="1" si="0"/>
        <v>80000</v>
      </c>
    </row>
    <row r="11" spans="2:45" x14ac:dyDescent="0.2">
      <c r="B11" s="443"/>
      <c r="C11" s="420"/>
      <c r="D11" s="340"/>
      <c r="E11" s="436"/>
      <c r="F11" s="365"/>
      <c r="G11" s="365"/>
      <c r="H11" s="374"/>
      <c r="I11" s="365"/>
      <c r="J11" s="365"/>
      <c r="K11" s="365"/>
      <c r="L11" s="365"/>
      <c r="M11" s="365"/>
      <c r="N11" s="365"/>
      <c r="O11" s="374"/>
      <c r="P11" s="365"/>
      <c r="Q11" s="365"/>
      <c r="R11" s="365"/>
      <c r="S11" s="374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74"/>
      <c r="AH11" s="365"/>
      <c r="AI11" s="365"/>
      <c r="AJ11" s="374"/>
      <c r="AK11" s="365"/>
      <c r="AL11" s="374"/>
      <c r="AM11" s="365"/>
      <c r="AN11" s="365"/>
      <c r="AO11" s="365"/>
      <c r="AP11" s="374"/>
      <c r="AQ11" s="365"/>
      <c r="AR11" s="374"/>
      <c r="AS11" s="374"/>
    </row>
    <row r="12" spans="2:45" x14ac:dyDescent="0.2">
      <c r="B12" s="443" t="s">
        <v>301</v>
      </c>
      <c r="C12" s="420" t="s">
        <v>19</v>
      </c>
      <c r="D12" s="339">
        <f t="shared" ref="D12:D19" si="1">SUM($E12:$AS12)</f>
        <v>0</v>
      </c>
      <c r="E12" s="436">
        <f>-'Default | C_&amp;_I | CB'!$D$38*'Default | C_&amp;_I | CB'!$D$75</f>
        <v>0</v>
      </c>
      <c r="F12" s="365"/>
      <c r="G12" s="365"/>
      <c r="H12" s="374"/>
      <c r="I12" s="365"/>
      <c r="J12" s="365"/>
      <c r="K12" s="365"/>
      <c r="L12" s="365"/>
      <c r="M12" s="365"/>
      <c r="N12" s="365"/>
      <c r="O12" s="374"/>
      <c r="P12" s="365"/>
      <c r="Q12" s="365"/>
      <c r="R12" s="365"/>
      <c r="S12" s="374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74"/>
      <c r="AH12" s="365"/>
      <c r="AI12" s="365"/>
      <c r="AJ12" s="374"/>
      <c r="AK12" s="365"/>
      <c r="AL12" s="374"/>
      <c r="AM12" s="365"/>
      <c r="AN12" s="365"/>
      <c r="AO12" s="365"/>
      <c r="AP12" s="374"/>
      <c r="AQ12" s="365"/>
      <c r="AR12" s="374"/>
      <c r="AS12" s="374"/>
    </row>
    <row r="13" spans="2:45" x14ac:dyDescent="0.2">
      <c r="B13" s="443" t="s">
        <v>302</v>
      </c>
      <c r="C13" s="420" t="s">
        <v>19</v>
      </c>
      <c r="D13" s="339">
        <f>SUM($E13:$AS13)</f>
        <v>-64800</v>
      </c>
      <c r="E13" s="436">
        <f>-'Default | C_&amp;_I | CB'!$D$38*'Default | C_&amp;_I | CB'!$D$76</f>
        <v>-64800</v>
      </c>
      <c r="F13" s="365"/>
      <c r="G13" s="372"/>
      <c r="H13" s="376"/>
      <c r="I13" s="372"/>
      <c r="J13" s="372"/>
      <c r="K13" s="372"/>
      <c r="L13" s="372"/>
      <c r="M13" s="372"/>
      <c r="N13" s="372"/>
      <c r="O13" s="376"/>
      <c r="P13" s="372"/>
      <c r="Q13" s="372"/>
      <c r="R13" s="372"/>
      <c r="S13" s="376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6"/>
      <c r="AH13" s="372"/>
      <c r="AI13" s="372"/>
      <c r="AJ13" s="376"/>
      <c r="AK13" s="372"/>
      <c r="AL13" s="376"/>
      <c r="AM13" s="372"/>
      <c r="AN13" s="372"/>
      <c r="AO13" s="372"/>
      <c r="AP13" s="376"/>
      <c r="AQ13" s="372"/>
      <c r="AR13" s="376"/>
      <c r="AS13" s="376"/>
    </row>
    <row r="14" spans="2:45" x14ac:dyDescent="0.2">
      <c r="B14" s="443" t="s">
        <v>303</v>
      </c>
      <c r="C14" s="420" t="s">
        <v>19</v>
      </c>
      <c r="D14" s="339">
        <f>SUM($E14:$AS14)</f>
        <v>0</v>
      </c>
      <c r="E14" s="436">
        <f>-'Default | C_&amp;_I | CB'!$D$38*'Default | C_&amp;_I | CB'!$D$77*'Default | C_&amp;_I | CB'!$D$78</f>
        <v>0</v>
      </c>
      <c r="F14" s="365"/>
      <c r="G14" s="365"/>
      <c r="H14" s="374"/>
      <c r="I14" s="365"/>
      <c r="J14" s="365"/>
      <c r="K14" s="365"/>
      <c r="L14" s="365"/>
      <c r="M14" s="365"/>
      <c r="N14" s="365"/>
      <c r="O14" s="374"/>
      <c r="P14" s="365"/>
      <c r="Q14" s="365"/>
      <c r="R14" s="365"/>
      <c r="S14" s="374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74"/>
      <c r="AH14" s="365"/>
      <c r="AI14" s="365"/>
      <c r="AJ14" s="374"/>
      <c r="AK14" s="365"/>
      <c r="AL14" s="374"/>
      <c r="AM14" s="365"/>
      <c r="AN14" s="365"/>
      <c r="AO14" s="365"/>
      <c r="AP14" s="374"/>
      <c r="AQ14" s="365"/>
      <c r="AR14" s="374"/>
      <c r="AS14" s="374"/>
    </row>
    <row r="15" spans="2:45" x14ac:dyDescent="0.2">
      <c r="B15" s="443" t="s">
        <v>304</v>
      </c>
      <c r="C15" s="420" t="s">
        <v>19</v>
      </c>
      <c r="D15" s="339">
        <f>SUM($E15:$AS15)</f>
        <v>0</v>
      </c>
      <c r="E15" s="436">
        <f>-MAX($F$26:$AS$26)*'Default | C_&amp;_I | CB'!$D$79</f>
        <v>0</v>
      </c>
      <c r="F15" s="365"/>
      <c r="G15" s="365"/>
      <c r="H15" s="374"/>
      <c r="I15" s="365"/>
      <c r="J15" s="365"/>
      <c r="K15" s="365"/>
      <c r="L15" s="365"/>
      <c r="M15" s="365"/>
      <c r="N15" s="365"/>
      <c r="O15" s="374"/>
      <c r="P15" s="365"/>
      <c r="Q15" s="365"/>
      <c r="R15" s="365"/>
      <c r="S15" s="374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74"/>
      <c r="AH15" s="365"/>
      <c r="AI15" s="365"/>
      <c r="AJ15" s="374"/>
      <c r="AK15" s="365"/>
      <c r="AL15" s="374"/>
      <c r="AM15" s="365"/>
      <c r="AN15" s="365"/>
      <c r="AO15" s="365"/>
      <c r="AP15" s="374"/>
      <c r="AQ15" s="365"/>
      <c r="AR15" s="374"/>
      <c r="AS15" s="374"/>
    </row>
    <row r="16" spans="2:45" x14ac:dyDescent="0.2">
      <c r="B16" s="443" t="s">
        <v>327</v>
      </c>
      <c r="C16" s="420" t="s">
        <v>19</v>
      </c>
      <c r="D16" s="339">
        <f>SUM($E16:$AS16)</f>
        <v>0</v>
      </c>
      <c r="E16" s="436"/>
      <c r="F16" s="365"/>
      <c r="G16" s="365"/>
      <c r="H16" s="374"/>
      <c r="I16" s="365"/>
      <c r="J16" s="365"/>
      <c r="K16" s="365"/>
      <c r="L16" s="365"/>
      <c r="M16" s="365"/>
      <c r="N16" s="365"/>
      <c r="O16" s="374"/>
      <c r="P16" s="365"/>
      <c r="Q16" s="365"/>
      <c r="R16" s="365"/>
      <c r="S16" s="374"/>
      <c r="T16" s="365"/>
      <c r="U16" s="365"/>
      <c r="V16" s="365"/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74"/>
      <c r="AH16" s="365"/>
      <c r="AI16" s="365"/>
      <c r="AJ16" s="374"/>
      <c r="AK16" s="365"/>
      <c r="AL16" s="374"/>
      <c r="AM16" s="365"/>
      <c r="AN16" s="365"/>
      <c r="AO16" s="365"/>
      <c r="AP16" s="374"/>
      <c r="AQ16" s="365"/>
      <c r="AR16" s="374"/>
      <c r="AS16" s="374"/>
    </row>
    <row r="17" spans="1:45" x14ac:dyDescent="0.2">
      <c r="B17" s="443" t="s">
        <v>306</v>
      </c>
      <c r="C17" s="420" t="s">
        <v>19</v>
      </c>
      <c r="D17" s="339">
        <f t="shared" si="1"/>
        <v>-879600</v>
      </c>
      <c r="E17" s="436">
        <f>-SUMIFS('Default | C_&amp;_I | CB'!$D$86:$D$96,'Default | C_&amp;_I | CB'!O$86:O$96,"=1")</f>
        <v>-215000</v>
      </c>
      <c r="F17" s="365">
        <f>-SUMIFS('Default | C_&amp;_I | CB'!$D$86:$D$96,'Default | C_&amp;_I | CB'!P$86:P$96,"=1")</f>
        <v>0</v>
      </c>
      <c r="G17" s="365">
        <f>-SUMIFS('Default | C_&amp;_I | CB'!$D$86:$D$96,'Default | C_&amp;_I | CB'!Q$86:Q$96,"=1")</f>
        <v>0</v>
      </c>
      <c r="H17" s="374">
        <f>-SUMIFS('Default | C_&amp;_I | CB'!$D$86:$D$96,'Default | C_&amp;_I | CB'!R$86:R$96,"=1")</f>
        <v>0</v>
      </c>
      <c r="I17" s="365">
        <f>-SUMIFS('Default | C_&amp;_I | CB'!$D$86:$D$96,'Default | C_&amp;_I | CB'!S$86:S$96,"=1")</f>
        <v>0</v>
      </c>
      <c r="J17" s="365">
        <f>-SUMIFS('Default | C_&amp;_I | CB'!$D$86:$D$96,'Default | C_&amp;_I | CB'!T$86:T$96,"=1")</f>
        <v>0</v>
      </c>
      <c r="K17" s="365">
        <f>-SUMIFS('Default | C_&amp;_I | CB'!$D$86:$D$96,'Default | C_&amp;_I | CB'!U$86:U$96,"=1")</f>
        <v>0</v>
      </c>
      <c r="L17" s="365">
        <f>-SUMIFS('Default | C_&amp;_I | CB'!$D$86:$D$96,'Default | C_&amp;_I | CB'!V$86:V$96,"=1")</f>
        <v>0</v>
      </c>
      <c r="M17" s="365">
        <f>-SUMIFS('Default | C_&amp;_I | CB'!$D$86:$D$96,'Default | C_&amp;_I | CB'!W$86:W$96,"=1")</f>
        <v>0</v>
      </c>
      <c r="N17" s="365">
        <f>-SUMIFS('Default | C_&amp;_I | CB'!$D$86:$D$96,'Default | C_&amp;_I | CB'!X$86:X$96,"=1")</f>
        <v>0</v>
      </c>
      <c r="O17" s="374">
        <f>-SUMIFS('Default | C_&amp;_I | CB'!$D$86:$D$96,'Default | C_&amp;_I | CB'!Y$86:Y$96,"=1")</f>
        <v>-117300</v>
      </c>
      <c r="P17" s="365">
        <f>-SUMIFS('Default | C_&amp;_I | CB'!$D$86:$D$96,'Default | C_&amp;_I | CB'!Z$86:Z$96,"=1")</f>
        <v>0</v>
      </c>
      <c r="Q17" s="365">
        <f>-SUMIFS('Default | C_&amp;_I | CB'!$D$86:$D$96,'Default | C_&amp;_I | CB'!AA$86:AA$96,"=1")</f>
        <v>0</v>
      </c>
      <c r="R17" s="365">
        <f>-SUMIFS('Default | C_&amp;_I | CB'!$D$86:$D$96,'Default | C_&amp;_I | CB'!AB$86:AB$96,"=1")</f>
        <v>0</v>
      </c>
      <c r="S17" s="374">
        <f>-SUMIFS('Default | C_&amp;_I | CB'!$D$86:$D$96,'Default | C_&amp;_I | CB'!AC$86:AC$96,"=1")</f>
        <v>0</v>
      </c>
      <c r="T17" s="365">
        <f>-SUMIFS('Default | C_&amp;_I | CB'!$D$86:$D$96,'Default | C_&amp;_I | CB'!AD$86:AD$96,"=1")</f>
        <v>-6300</v>
      </c>
      <c r="U17" s="365">
        <f>-SUMIFS('Default | C_&amp;_I | CB'!$D$86:$D$96,'Default | C_&amp;_I | CB'!AE$86:AE$96,"=1")</f>
        <v>0</v>
      </c>
      <c r="V17" s="365">
        <f>-SUMIFS('Default | C_&amp;_I | CB'!$D$86:$D$96,'Default | C_&amp;_I | CB'!AF$86:AF$96,"=1")</f>
        <v>0</v>
      </c>
      <c r="W17" s="365">
        <f>-SUMIFS('Default | C_&amp;_I | CB'!$D$86:$D$96,'Default | C_&amp;_I | CB'!AG$86:AG$96,"=1")</f>
        <v>0</v>
      </c>
      <c r="X17" s="365">
        <f>-SUMIFS('Default | C_&amp;_I | CB'!$D$86:$D$96,'Default | C_&amp;_I | CB'!AH$86:AH$96,"=1")</f>
        <v>0</v>
      </c>
      <c r="Y17" s="365">
        <f>-SUMIFS('Default | C_&amp;_I | CB'!$D$86:$D$96,'Default | C_&amp;_I | CB'!AI$86:AI$96,"=1")</f>
        <v>-208700</v>
      </c>
      <c r="Z17" s="365">
        <f>-SUMIFS('Default | C_&amp;_I | CB'!$D$86:$D$96,'Default | C_&amp;_I | CB'!AJ$86:AJ$96,"=1")</f>
        <v>0</v>
      </c>
      <c r="AA17" s="365">
        <f>-SUMIFS('Default | C_&amp;_I | CB'!$D$86:$D$96,'Default | C_&amp;_I | CB'!AK$86:AK$96,"=1")</f>
        <v>0</v>
      </c>
      <c r="AB17" s="365">
        <f>-SUMIFS('Default | C_&amp;_I | CB'!$D$86:$D$96,'Default | C_&amp;_I | CB'!AL$86:AL$96,"=1")</f>
        <v>0</v>
      </c>
      <c r="AC17" s="365">
        <f>-SUMIFS('Default | C_&amp;_I | CB'!$D$86:$D$96,'Default | C_&amp;_I | CB'!AM$86:AM$96,"=1")</f>
        <v>0</v>
      </c>
      <c r="AD17" s="365">
        <f>-SUMIFS('Default | C_&amp;_I | CB'!$D$86:$D$96,'Default | C_&amp;_I | CB'!AN$86:AN$96,"=1")</f>
        <v>0</v>
      </c>
      <c r="AE17" s="365">
        <f>-SUMIFS('Default | C_&amp;_I | CB'!$D$86:$D$96,'Default | C_&amp;_I | CB'!AO$86:AO$96,"=1")</f>
        <v>0</v>
      </c>
      <c r="AF17" s="365">
        <f>-SUMIFS('Default | C_&amp;_I | CB'!$D$86:$D$96,'Default | C_&amp;_I | CB'!AP$86:AP$96,"=1")</f>
        <v>0</v>
      </c>
      <c r="AG17" s="374">
        <f>-SUMIFS('Default | C_&amp;_I | CB'!$D$86:$D$96,'Default | C_&amp;_I | CB'!AQ$86:AQ$96,"=1")</f>
        <v>0</v>
      </c>
      <c r="AH17" s="365">
        <f>-SUMIFS('Default | C_&amp;_I | CB'!$D$86:$D$96,'Default | C_&amp;_I | CB'!AR$86:AR$96,"=1")</f>
        <v>0</v>
      </c>
      <c r="AI17" s="365">
        <f>-SUMIFS('Default | C_&amp;_I | CB'!$D$86:$D$96,'Default | C_&amp;_I | CB'!AS$86:AS$96,"=1")</f>
        <v>-123600</v>
      </c>
      <c r="AJ17" s="374">
        <f>-SUMIFS('Default | C_&amp;_I | CB'!$D$86:$D$96,'Default | C_&amp;_I | CB'!AT$86:AT$96,"=1")</f>
        <v>0</v>
      </c>
      <c r="AK17" s="365">
        <f>-SUMIFS('Default | C_&amp;_I | CB'!$D$86:$D$96,'Default | C_&amp;_I | CB'!AU$86:AU$96,"=1")</f>
        <v>0</v>
      </c>
      <c r="AL17" s="374">
        <f>-SUMIFS('Default | C_&amp;_I | CB'!$D$86:$D$96,'Default | C_&amp;_I | CB'!AV$86:AV$96,"=1")</f>
        <v>0</v>
      </c>
      <c r="AM17" s="365">
        <f>-SUMIFS('Default | C_&amp;_I | CB'!$D$86:$D$96,'Default | C_&amp;_I | CB'!AW$86:AW$96,"=1")</f>
        <v>0</v>
      </c>
      <c r="AN17" s="365">
        <f>-SUMIFS('Default | C_&amp;_I | CB'!$D$86:$D$96,'Default | C_&amp;_I | CB'!AX$86:AX$96,"=1")</f>
        <v>0</v>
      </c>
      <c r="AO17" s="365">
        <f>-SUMIFS('Default | C_&amp;_I | CB'!$D$86:$D$96,'Default | C_&amp;_I | CB'!AY$86:AY$96,"=1")</f>
        <v>0</v>
      </c>
      <c r="AP17" s="374">
        <f>-SUMIFS('Default | C_&amp;_I | CB'!$D$86:$D$96,'Default | C_&amp;_I | CB'!AZ$86:AZ$96,"=1")</f>
        <v>0</v>
      </c>
      <c r="AQ17" s="365">
        <f>-SUMIFS('Default | C_&amp;_I | CB'!$D$86:$D$96,'Default | C_&amp;_I | CB'!BA$86:BA$96,"=1")</f>
        <v>0</v>
      </c>
      <c r="AR17" s="374">
        <f>-SUMIFS('Default | C_&amp;_I | CB'!$D$86:$D$96,'Default | C_&amp;_I | CB'!BB$86:BB$96,"=1")</f>
        <v>0</v>
      </c>
      <c r="AS17" s="374">
        <f>-SUMIFS('Default | C_&amp;_I | CB'!$D$86:$D$96,'Default | C_&amp;_I | CB'!BC$86:BC$96,"=1")</f>
        <v>-208700</v>
      </c>
    </row>
    <row r="18" spans="1:45" x14ac:dyDescent="0.2">
      <c r="B18" s="443" t="s">
        <v>307</v>
      </c>
      <c r="C18" s="420" t="s">
        <v>19</v>
      </c>
      <c r="D18" s="339">
        <f t="shared" si="1"/>
        <v>-836800</v>
      </c>
      <c r="E18" s="436"/>
      <c r="F18" s="365">
        <f>-'Default | C_&amp;_I | CB'!D$18</f>
        <v>-20920</v>
      </c>
      <c r="G18" s="365">
        <f>-'Default | C_&amp;_I | CB'!E$18</f>
        <v>-20920</v>
      </c>
      <c r="H18" s="374">
        <f>-'Default | C_&amp;_I | CB'!F$18</f>
        <v>-20920</v>
      </c>
      <c r="I18" s="365">
        <f>-'Default | C_&amp;_I | CB'!G$18</f>
        <v>-20920</v>
      </c>
      <c r="J18" s="365">
        <f>-'Default | C_&amp;_I | CB'!H$18</f>
        <v>-20920</v>
      </c>
      <c r="K18" s="365">
        <f>-'Default | C_&amp;_I | CB'!I$18</f>
        <v>-20920</v>
      </c>
      <c r="L18" s="365">
        <f>-'Default | C_&amp;_I | CB'!J$18</f>
        <v>-20920</v>
      </c>
      <c r="M18" s="365">
        <f>-'Default | C_&amp;_I | CB'!K$18</f>
        <v>-20920</v>
      </c>
      <c r="N18" s="365">
        <f>-'Default | C_&amp;_I | CB'!L$18</f>
        <v>-20920</v>
      </c>
      <c r="O18" s="374">
        <f>-'Default | C_&amp;_I | CB'!M$18</f>
        <v>-20920</v>
      </c>
      <c r="P18" s="365">
        <f>-'Default | C_&amp;_I | CB'!N$18</f>
        <v>-20920</v>
      </c>
      <c r="Q18" s="365">
        <f>-'Default | C_&amp;_I | CB'!O$18</f>
        <v>-20920</v>
      </c>
      <c r="R18" s="365">
        <f>-'Default | C_&amp;_I | CB'!P$18</f>
        <v>-20920</v>
      </c>
      <c r="S18" s="374">
        <f>-'Default | C_&amp;_I | CB'!Q$18</f>
        <v>-20920</v>
      </c>
      <c r="T18" s="365">
        <f>-'Default | C_&amp;_I | CB'!R$18</f>
        <v>-20920</v>
      </c>
      <c r="U18" s="365">
        <f>T$18</f>
        <v>-20920</v>
      </c>
      <c r="V18" s="365">
        <f t="shared" ref="V18:AS18" si="2">U$18</f>
        <v>-20920</v>
      </c>
      <c r="W18" s="365">
        <f t="shared" si="2"/>
        <v>-20920</v>
      </c>
      <c r="X18" s="365">
        <f t="shared" si="2"/>
        <v>-20920</v>
      </c>
      <c r="Y18" s="365">
        <f t="shared" si="2"/>
        <v>-20920</v>
      </c>
      <c r="Z18" s="365">
        <f t="shared" si="2"/>
        <v>-20920</v>
      </c>
      <c r="AA18" s="365">
        <f t="shared" si="2"/>
        <v>-20920</v>
      </c>
      <c r="AB18" s="365">
        <f t="shared" si="2"/>
        <v>-20920</v>
      </c>
      <c r="AC18" s="365">
        <f t="shared" si="2"/>
        <v>-20920</v>
      </c>
      <c r="AD18" s="365">
        <f t="shared" si="2"/>
        <v>-20920</v>
      </c>
      <c r="AE18" s="365">
        <f t="shared" si="2"/>
        <v>-20920</v>
      </c>
      <c r="AF18" s="365">
        <f t="shared" si="2"/>
        <v>-20920</v>
      </c>
      <c r="AG18" s="374">
        <f t="shared" si="2"/>
        <v>-20920</v>
      </c>
      <c r="AH18" s="365">
        <f t="shared" si="2"/>
        <v>-20920</v>
      </c>
      <c r="AI18" s="365">
        <f t="shared" si="2"/>
        <v>-20920</v>
      </c>
      <c r="AJ18" s="374">
        <f t="shared" si="2"/>
        <v>-20920</v>
      </c>
      <c r="AK18" s="365">
        <f t="shared" si="2"/>
        <v>-20920</v>
      </c>
      <c r="AL18" s="374">
        <f t="shared" si="2"/>
        <v>-20920</v>
      </c>
      <c r="AM18" s="365">
        <f t="shared" si="2"/>
        <v>-20920</v>
      </c>
      <c r="AN18" s="365">
        <f t="shared" si="2"/>
        <v>-20920</v>
      </c>
      <c r="AO18" s="365">
        <f t="shared" si="2"/>
        <v>-20920</v>
      </c>
      <c r="AP18" s="374">
        <f t="shared" si="2"/>
        <v>-20920</v>
      </c>
      <c r="AQ18" s="365">
        <f t="shared" si="2"/>
        <v>-20920</v>
      </c>
      <c r="AR18" s="374">
        <f t="shared" si="2"/>
        <v>-20920</v>
      </c>
      <c r="AS18" s="374">
        <f t="shared" si="2"/>
        <v>-20920</v>
      </c>
    </row>
    <row r="19" spans="1:45" x14ac:dyDescent="0.2">
      <c r="B19" s="443" t="s">
        <v>308</v>
      </c>
      <c r="C19" s="420" t="s">
        <v>19</v>
      </c>
      <c r="D19" s="339">
        <f t="shared" si="1"/>
        <v>-168000</v>
      </c>
      <c r="E19" s="436"/>
      <c r="F19" s="365">
        <f>-'Default | C_&amp;_I | CB'!D$19</f>
        <v>-4200</v>
      </c>
      <c r="G19" s="365">
        <f>-'Default | C_&amp;_I | CB'!E$19</f>
        <v>-4200</v>
      </c>
      <c r="H19" s="374">
        <f>-'Default | C_&amp;_I | CB'!F$19</f>
        <v>-4200</v>
      </c>
      <c r="I19" s="365">
        <f>-'Default | C_&amp;_I | CB'!G$19</f>
        <v>-4200</v>
      </c>
      <c r="J19" s="365">
        <f>-'Default | C_&amp;_I | CB'!H$19</f>
        <v>-4200</v>
      </c>
      <c r="K19" s="365">
        <f>-'Default | C_&amp;_I | CB'!I$19</f>
        <v>-4200</v>
      </c>
      <c r="L19" s="365">
        <f>-'Default | C_&amp;_I | CB'!J$19</f>
        <v>-4200</v>
      </c>
      <c r="M19" s="365">
        <f>-'Default | C_&amp;_I | CB'!K$19</f>
        <v>-4200</v>
      </c>
      <c r="N19" s="365">
        <f>-'Default | C_&amp;_I | CB'!L$19</f>
        <v>-4200</v>
      </c>
      <c r="O19" s="374">
        <f>-'Default | C_&amp;_I | CB'!M$19</f>
        <v>-4200</v>
      </c>
      <c r="P19" s="365">
        <f>-'Default | C_&amp;_I | CB'!N$19</f>
        <v>-4200</v>
      </c>
      <c r="Q19" s="365">
        <f>-'Default | C_&amp;_I | CB'!O$19</f>
        <v>-4200</v>
      </c>
      <c r="R19" s="365">
        <f>-'Default | C_&amp;_I | CB'!P$19</f>
        <v>-4200</v>
      </c>
      <c r="S19" s="374">
        <f>-'Default | C_&amp;_I | CB'!Q$19</f>
        <v>-4200</v>
      </c>
      <c r="T19" s="365">
        <f>-'Default | C_&amp;_I | CB'!R$19</f>
        <v>-4200</v>
      </c>
      <c r="U19" s="365">
        <f>T$19</f>
        <v>-4200</v>
      </c>
      <c r="V19" s="365">
        <f t="shared" ref="V19:AS19" si="3">U$19</f>
        <v>-4200</v>
      </c>
      <c r="W19" s="365">
        <f t="shared" si="3"/>
        <v>-4200</v>
      </c>
      <c r="X19" s="365">
        <f t="shared" si="3"/>
        <v>-4200</v>
      </c>
      <c r="Y19" s="365">
        <f t="shared" si="3"/>
        <v>-4200</v>
      </c>
      <c r="Z19" s="365">
        <f t="shared" si="3"/>
        <v>-4200</v>
      </c>
      <c r="AA19" s="365">
        <f t="shared" si="3"/>
        <v>-4200</v>
      </c>
      <c r="AB19" s="365">
        <f t="shared" si="3"/>
        <v>-4200</v>
      </c>
      <c r="AC19" s="365">
        <f t="shared" si="3"/>
        <v>-4200</v>
      </c>
      <c r="AD19" s="365">
        <f t="shared" si="3"/>
        <v>-4200</v>
      </c>
      <c r="AE19" s="365">
        <f t="shared" si="3"/>
        <v>-4200</v>
      </c>
      <c r="AF19" s="365">
        <f t="shared" si="3"/>
        <v>-4200</v>
      </c>
      <c r="AG19" s="374">
        <f t="shared" si="3"/>
        <v>-4200</v>
      </c>
      <c r="AH19" s="365">
        <f t="shared" si="3"/>
        <v>-4200</v>
      </c>
      <c r="AI19" s="365">
        <f t="shared" si="3"/>
        <v>-4200</v>
      </c>
      <c r="AJ19" s="374">
        <f t="shared" si="3"/>
        <v>-4200</v>
      </c>
      <c r="AK19" s="365">
        <f t="shared" si="3"/>
        <v>-4200</v>
      </c>
      <c r="AL19" s="374">
        <f t="shared" si="3"/>
        <v>-4200</v>
      </c>
      <c r="AM19" s="365">
        <f t="shared" si="3"/>
        <v>-4200</v>
      </c>
      <c r="AN19" s="365">
        <f t="shared" si="3"/>
        <v>-4200</v>
      </c>
      <c r="AO19" s="365">
        <f t="shared" si="3"/>
        <v>-4200</v>
      </c>
      <c r="AP19" s="374">
        <f t="shared" si="3"/>
        <v>-4200</v>
      </c>
      <c r="AQ19" s="365">
        <f t="shared" si="3"/>
        <v>-4200</v>
      </c>
      <c r="AR19" s="374">
        <f t="shared" si="3"/>
        <v>-4200</v>
      </c>
      <c r="AS19" s="374">
        <f t="shared" si="3"/>
        <v>-4200</v>
      </c>
    </row>
    <row r="20" spans="1:45" x14ac:dyDescent="0.2">
      <c r="B20" s="443" t="s">
        <v>309</v>
      </c>
      <c r="C20" s="420" t="s">
        <v>19</v>
      </c>
      <c r="D20" s="339">
        <f>SUM($E20:$AS20)</f>
        <v>-960000</v>
      </c>
      <c r="E20" s="436"/>
      <c r="F20" s="365">
        <f>-'Default | C_&amp;_I | CB'!D$21</f>
        <v>-24000</v>
      </c>
      <c r="G20" s="365">
        <f>-'Default | C_&amp;_I | CB'!E$21</f>
        <v>-24000</v>
      </c>
      <c r="H20" s="374">
        <f>-'Default | C_&amp;_I | CB'!F$21</f>
        <v>-24000</v>
      </c>
      <c r="I20" s="365">
        <f>-'Default | C_&amp;_I | CB'!G$21</f>
        <v>-24000</v>
      </c>
      <c r="J20" s="365">
        <f>-'Default | C_&amp;_I | CB'!H$21</f>
        <v>-24000</v>
      </c>
      <c r="K20" s="365">
        <f>-'Default | C_&amp;_I | CB'!I$21</f>
        <v>-24000</v>
      </c>
      <c r="L20" s="365">
        <f>-'Default | C_&amp;_I | CB'!J$21</f>
        <v>-24000</v>
      </c>
      <c r="M20" s="365">
        <f>-'Default | C_&amp;_I | CB'!K$21</f>
        <v>-24000</v>
      </c>
      <c r="N20" s="365">
        <f>-'Default | C_&amp;_I | CB'!L$21</f>
        <v>-24000</v>
      </c>
      <c r="O20" s="374">
        <f>-'Default | C_&amp;_I | CB'!M$21</f>
        <v>-24000</v>
      </c>
      <c r="P20" s="365">
        <f>-'Default | C_&amp;_I | CB'!N$21</f>
        <v>-24000</v>
      </c>
      <c r="Q20" s="365">
        <f>-'Default | C_&amp;_I | CB'!O$21</f>
        <v>-24000</v>
      </c>
      <c r="R20" s="365">
        <f>-'Default | C_&amp;_I | CB'!P$21</f>
        <v>-24000</v>
      </c>
      <c r="S20" s="374">
        <f>-'Default | C_&amp;_I | CB'!Q$21</f>
        <v>-24000</v>
      </c>
      <c r="T20" s="365">
        <f>-'Default | C_&amp;_I | CB'!R$21</f>
        <v>-24000</v>
      </c>
      <c r="U20" s="365">
        <f>T$20</f>
        <v>-24000</v>
      </c>
      <c r="V20" s="365">
        <f t="shared" ref="V20:AS20" si="4">U$20</f>
        <v>-24000</v>
      </c>
      <c r="W20" s="365">
        <f t="shared" si="4"/>
        <v>-24000</v>
      </c>
      <c r="X20" s="365">
        <f t="shared" si="4"/>
        <v>-24000</v>
      </c>
      <c r="Y20" s="365">
        <f t="shared" si="4"/>
        <v>-24000</v>
      </c>
      <c r="Z20" s="365">
        <f t="shared" si="4"/>
        <v>-24000</v>
      </c>
      <c r="AA20" s="365">
        <f t="shared" si="4"/>
        <v>-24000</v>
      </c>
      <c r="AB20" s="365">
        <f t="shared" si="4"/>
        <v>-24000</v>
      </c>
      <c r="AC20" s="365">
        <f t="shared" si="4"/>
        <v>-24000</v>
      </c>
      <c r="AD20" s="365">
        <f t="shared" si="4"/>
        <v>-24000</v>
      </c>
      <c r="AE20" s="365">
        <f t="shared" si="4"/>
        <v>-24000</v>
      </c>
      <c r="AF20" s="365">
        <f t="shared" si="4"/>
        <v>-24000</v>
      </c>
      <c r="AG20" s="374">
        <f t="shared" si="4"/>
        <v>-24000</v>
      </c>
      <c r="AH20" s="365">
        <f t="shared" si="4"/>
        <v>-24000</v>
      </c>
      <c r="AI20" s="365">
        <f t="shared" si="4"/>
        <v>-24000</v>
      </c>
      <c r="AJ20" s="374">
        <f t="shared" si="4"/>
        <v>-24000</v>
      </c>
      <c r="AK20" s="365">
        <f t="shared" si="4"/>
        <v>-24000</v>
      </c>
      <c r="AL20" s="374">
        <f t="shared" si="4"/>
        <v>-24000</v>
      </c>
      <c r="AM20" s="365">
        <f t="shared" si="4"/>
        <v>-24000</v>
      </c>
      <c r="AN20" s="365">
        <f t="shared" si="4"/>
        <v>-24000</v>
      </c>
      <c r="AO20" s="365">
        <f t="shared" si="4"/>
        <v>-24000</v>
      </c>
      <c r="AP20" s="374">
        <f t="shared" si="4"/>
        <v>-24000</v>
      </c>
      <c r="AQ20" s="365">
        <f t="shared" si="4"/>
        <v>-24000</v>
      </c>
      <c r="AR20" s="374">
        <f t="shared" si="4"/>
        <v>-24000</v>
      </c>
      <c r="AS20" s="374">
        <f t="shared" si="4"/>
        <v>-24000</v>
      </c>
    </row>
    <row r="21" spans="1:45" x14ac:dyDescent="0.2">
      <c r="B21" s="443" t="s">
        <v>310</v>
      </c>
      <c r="C21" s="420" t="s">
        <v>19</v>
      </c>
      <c r="D21" s="339">
        <f>SUM($E21:$AS21)</f>
        <v>-439111.11111111072</v>
      </c>
      <c r="E21" s="436"/>
      <c r="F21" s="365">
        <f>-'Default | C_&amp;_I | CB'!D$26*'Default | C_&amp;_I | CB'!$D$123</f>
        <v>-10977.777777777777</v>
      </c>
      <c r="G21" s="365">
        <f>-'Default | C_&amp;_I | CB'!E$26*'Default | C_&amp;_I | CB'!$D$123</f>
        <v>-10977.777777777777</v>
      </c>
      <c r="H21" s="374">
        <f>-'Default | C_&amp;_I | CB'!F$26*'Default | C_&amp;_I | CB'!$D$123</f>
        <v>-10977.777777777777</v>
      </c>
      <c r="I21" s="365">
        <f>-'Default | C_&amp;_I | CB'!G$26*'Default | C_&amp;_I | CB'!$D$123</f>
        <v>-10977.777777777777</v>
      </c>
      <c r="J21" s="365">
        <f>-'Default | C_&amp;_I | CB'!H$26*'Default | C_&amp;_I | CB'!$D$123</f>
        <v>-10977.777777777777</v>
      </c>
      <c r="K21" s="365">
        <f>-'Default | C_&amp;_I | CB'!I$26*'Default | C_&amp;_I | CB'!$D$123</f>
        <v>-10977.777777777777</v>
      </c>
      <c r="L21" s="365">
        <f>-'Default | C_&amp;_I | CB'!J$26*'Default | C_&amp;_I | CB'!$D$123</f>
        <v>-10977.777777777777</v>
      </c>
      <c r="M21" s="365">
        <f>-'Default | C_&amp;_I | CB'!K$26*'Default | C_&amp;_I | CB'!$D$123</f>
        <v>-10977.777777777777</v>
      </c>
      <c r="N21" s="365">
        <f>-'Default | C_&amp;_I | CB'!L$26*'Default | C_&amp;_I | CB'!$D$123</f>
        <v>-10977.777777777777</v>
      </c>
      <c r="O21" s="374">
        <f>-'Default | C_&amp;_I | CB'!M$26*'Default | C_&amp;_I | CB'!$D$123</f>
        <v>-10977.777777777777</v>
      </c>
      <c r="P21" s="365">
        <f>-'Default | C_&amp;_I | CB'!N$26*'Default | C_&amp;_I | CB'!$D$123</f>
        <v>-10977.777777777777</v>
      </c>
      <c r="Q21" s="365">
        <f>-'Default | C_&amp;_I | CB'!O$26*'Default | C_&amp;_I | CB'!$D$123</f>
        <v>-10977.777777777777</v>
      </c>
      <c r="R21" s="365">
        <f t="shared" ref="R21:AS21" si="5">Q$21</f>
        <v>-10977.777777777777</v>
      </c>
      <c r="S21" s="374">
        <f t="shared" si="5"/>
        <v>-10977.777777777777</v>
      </c>
      <c r="T21" s="365">
        <f t="shared" si="5"/>
        <v>-10977.777777777777</v>
      </c>
      <c r="U21" s="365">
        <f t="shared" si="5"/>
        <v>-10977.777777777777</v>
      </c>
      <c r="V21" s="365">
        <f t="shared" si="5"/>
        <v>-10977.777777777777</v>
      </c>
      <c r="W21" s="365">
        <f t="shared" si="5"/>
        <v>-10977.777777777777</v>
      </c>
      <c r="X21" s="365">
        <f t="shared" si="5"/>
        <v>-10977.777777777777</v>
      </c>
      <c r="Y21" s="365">
        <f t="shared" si="5"/>
        <v>-10977.777777777777</v>
      </c>
      <c r="Z21" s="365">
        <f t="shared" si="5"/>
        <v>-10977.777777777777</v>
      </c>
      <c r="AA21" s="365">
        <f t="shared" si="5"/>
        <v>-10977.777777777777</v>
      </c>
      <c r="AB21" s="365">
        <f t="shared" si="5"/>
        <v>-10977.777777777777</v>
      </c>
      <c r="AC21" s="365">
        <f t="shared" si="5"/>
        <v>-10977.777777777777</v>
      </c>
      <c r="AD21" s="365">
        <f t="shared" si="5"/>
        <v>-10977.777777777777</v>
      </c>
      <c r="AE21" s="365">
        <f t="shared" si="5"/>
        <v>-10977.777777777777</v>
      </c>
      <c r="AF21" s="365">
        <f t="shared" si="5"/>
        <v>-10977.777777777777</v>
      </c>
      <c r="AG21" s="374">
        <f t="shared" si="5"/>
        <v>-10977.777777777777</v>
      </c>
      <c r="AH21" s="365">
        <f t="shared" si="5"/>
        <v>-10977.777777777777</v>
      </c>
      <c r="AI21" s="365">
        <f t="shared" si="5"/>
        <v>-10977.777777777777</v>
      </c>
      <c r="AJ21" s="374">
        <f t="shared" si="5"/>
        <v>-10977.777777777777</v>
      </c>
      <c r="AK21" s="365">
        <f t="shared" si="5"/>
        <v>-10977.777777777777</v>
      </c>
      <c r="AL21" s="374">
        <f t="shared" si="5"/>
        <v>-10977.777777777777</v>
      </c>
      <c r="AM21" s="365">
        <f t="shared" si="5"/>
        <v>-10977.777777777777</v>
      </c>
      <c r="AN21" s="365">
        <f t="shared" si="5"/>
        <v>-10977.777777777777</v>
      </c>
      <c r="AO21" s="365">
        <f t="shared" si="5"/>
        <v>-10977.777777777777</v>
      </c>
      <c r="AP21" s="374">
        <f t="shared" si="5"/>
        <v>-10977.777777777777</v>
      </c>
      <c r="AQ21" s="365">
        <f t="shared" si="5"/>
        <v>-10977.777777777777</v>
      </c>
      <c r="AR21" s="374">
        <f t="shared" si="5"/>
        <v>-10977.777777777777</v>
      </c>
      <c r="AS21" s="374">
        <f t="shared" si="5"/>
        <v>-10977.777777777777</v>
      </c>
    </row>
    <row r="22" spans="1:45" x14ac:dyDescent="0.2">
      <c r="B22" s="445"/>
      <c r="C22" s="422"/>
      <c r="D22" s="341"/>
      <c r="E22" s="438"/>
      <c r="F22" s="367"/>
      <c r="G22" s="367"/>
      <c r="H22" s="377"/>
      <c r="I22" s="367"/>
      <c r="J22" s="367"/>
      <c r="K22" s="367"/>
      <c r="L22" s="367"/>
      <c r="M22" s="367"/>
      <c r="N22" s="367"/>
      <c r="O22" s="377"/>
      <c r="P22" s="367"/>
      <c r="Q22" s="367"/>
      <c r="R22" s="367"/>
      <c r="S22" s="37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77"/>
      <c r="AH22" s="367"/>
      <c r="AI22" s="367"/>
      <c r="AJ22" s="377"/>
      <c r="AK22" s="367"/>
      <c r="AL22" s="377"/>
      <c r="AM22" s="367"/>
      <c r="AN22" s="367"/>
      <c r="AO22" s="367"/>
      <c r="AP22" s="377"/>
      <c r="AQ22" s="367"/>
      <c r="AR22" s="377"/>
      <c r="AS22" s="377"/>
    </row>
    <row r="23" spans="1:45" s="35" customFormat="1" x14ac:dyDescent="0.2">
      <c r="B23" s="358" t="s">
        <v>311</v>
      </c>
      <c r="C23" s="425" t="s">
        <v>19</v>
      </c>
      <c r="D23" s="392">
        <f ca="1">SUM($E23:$AS23)</f>
        <v>-148311.11111111124</v>
      </c>
      <c r="E23" s="439">
        <f>SUM(E$10:E$21)</f>
        <v>-279800</v>
      </c>
      <c r="F23" s="368">
        <f t="shared" ref="F23:AQ23" ca="1" si="6">SUM(F$10:F$21)</f>
        <v>19902.222222222223</v>
      </c>
      <c r="G23" s="368">
        <f t="shared" ca="1" si="6"/>
        <v>19902.222222222223</v>
      </c>
      <c r="H23" s="378">
        <f ca="1">SUM(H$10:H$21)</f>
        <v>19902.222222222223</v>
      </c>
      <c r="I23" s="368">
        <f ca="1">SUM(I$10:I$21)</f>
        <v>19902.222222222223</v>
      </c>
      <c r="J23" s="368">
        <f t="shared" ca="1" si="6"/>
        <v>19902.222222222223</v>
      </c>
      <c r="K23" s="368">
        <f t="shared" ca="1" si="6"/>
        <v>19902.222222222223</v>
      </c>
      <c r="L23" s="368">
        <f t="shared" ca="1" si="6"/>
        <v>19902.222222222223</v>
      </c>
      <c r="M23" s="368">
        <f t="shared" ca="1" si="6"/>
        <v>19902.222222222223</v>
      </c>
      <c r="N23" s="368">
        <f t="shared" ca="1" si="6"/>
        <v>19902.222222222223</v>
      </c>
      <c r="O23" s="378">
        <f t="shared" ca="1" si="6"/>
        <v>-97397.777777777781</v>
      </c>
      <c r="P23" s="368">
        <f t="shared" ca="1" si="6"/>
        <v>19902.222222222223</v>
      </c>
      <c r="Q23" s="368">
        <f t="shared" ca="1" si="6"/>
        <v>19902.222222222223</v>
      </c>
      <c r="R23" s="368">
        <f t="shared" ca="1" si="6"/>
        <v>19902.222222222223</v>
      </c>
      <c r="S23" s="378">
        <f t="shared" ca="1" si="6"/>
        <v>19902.222222222223</v>
      </c>
      <c r="T23" s="368">
        <f t="shared" ca="1" si="6"/>
        <v>13602.222222222223</v>
      </c>
      <c r="U23" s="368">
        <f t="shared" ca="1" si="6"/>
        <v>19902.222222222223</v>
      </c>
      <c r="V23" s="368">
        <f t="shared" ca="1" si="6"/>
        <v>19902.222222222223</v>
      </c>
      <c r="W23" s="368">
        <f t="shared" ca="1" si="6"/>
        <v>19902.222222222223</v>
      </c>
      <c r="X23" s="368">
        <f t="shared" ca="1" si="6"/>
        <v>19902.222222222223</v>
      </c>
      <c r="Y23" s="368">
        <f t="shared" ca="1" si="6"/>
        <v>-188797.77777777778</v>
      </c>
      <c r="Z23" s="368">
        <f t="shared" ca="1" si="6"/>
        <v>19902.222222222223</v>
      </c>
      <c r="AA23" s="368">
        <f t="shared" ca="1" si="6"/>
        <v>19902.222222222223</v>
      </c>
      <c r="AB23" s="368">
        <f t="shared" ca="1" si="6"/>
        <v>19902.222222222223</v>
      </c>
      <c r="AC23" s="368">
        <f t="shared" ca="1" si="6"/>
        <v>19902.222222222223</v>
      </c>
      <c r="AD23" s="368">
        <f t="shared" ca="1" si="6"/>
        <v>19902.222222222223</v>
      </c>
      <c r="AE23" s="368">
        <f t="shared" ca="1" si="6"/>
        <v>19902.222222222223</v>
      </c>
      <c r="AF23" s="368">
        <f t="shared" ca="1" si="6"/>
        <v>19902.222222222223</v>
      </c>
      <c r="AG23" s="378">
        <f t="shared" ca="1" si="6"/>
        <v>19902.222222222223</v>
      </c>
      <c r="AH23" s="368">
        <f t="shared" ca="1" si="6"/>
        <v>19902.222222222223</v>
      </c>
      <c r="AI23" s="368">
        <f t="shared" ca="1" si="6"/>
        <v>-103697.77777777778</v>
      </c>
      <c r="AJ23" s="378">
        <f t="shared" ca="1" si="6"/>
        <v>19902.222222222223</v>
      </c>
      <c r="AK23" s="368">
        <f t="shared" ca="1" si="6"/>
        <v>19902.222222222223</v>
      </c>
      <c r="AL23" s="378">
        <f t="shared" ca="1" si="6"/>
        <v>19902.222222222223</v>
      </c>
      <c r="AM23" s="368">
        <f t="shared" ca="1" si="6"/>
        <v>19902.222222222223</v>
      </c>
      <c r="AN23" s="368">
        <f t="shared" ca="1" si="6"/>
        <v>19902.222222222223</v>
      </c>
      <c r="AO23" s="368">
        <f t="shared" ca="1" si="6"/>
        <v>19902.222222222223</v>
      </c>
      <c r="AP23" s="378">
        <f t="shared" ca="1" si="6"/>
        <v>19902.222222222223</v>
      </c>
      <c r="AQ23" s="368">
        <f t="shared" ca="1" si="6"/>
        <v>19902.222222222223</v>
      </c>
      <c r="AR23" s="378">
        <f ca="1">SUM(AR$10:AR$21)</f>
        <v>19902.222222222223</v>
      </c>
      <c r="AS23" s="378">
        <f ca="1">SUM(AS$10:AS$21)</f>
        <v>-188797.77777777778</v>
      </c>
    </row>
    <row r="24" spans="1:45" x14ac:dyDescent="0.2">
      <c r="B24" s="444"/>
      <c r="C24" s="421"/>
      <c r="D24" s="342"/>
      <c r="E24" s="437"/>
      <c r="F24" s="369">
        <f ca="1">$E$23+$F$23</f>
        <v>-259897.77777777778</v>
      </c>
      <c r="G24" s="369">
        <f ca="1">F$24+G$23</f>
        <v>-239995.55555555556</v>
      </c>
      <c r="H24" s="379">
        <f ca="1">G$24+H$23</f>
        <v>-220093.33333333334</v>
      </c>
      <c r="I24" s="369">
        <f t="shared" ref="I24:AP24" ca="1" si="7">H$24+I$23</f>
        <v>-200191.11111111112</v>
      </c>
      <c r="J24" s="369">
        <f ca="1">I$24+J$23</f>
        <v>-180288.88888888891</v>
      </c>
      <c r="K24" s="369">
        <f ca="1">J$24+K$23</f>
        <v>-160386.66666666669</v>
      </c>
      <c r="L24" s="369">
        <f ca="1">K$24+L$23</f>
        <v>-140484.44444444447</v>
      </c>
      <c r="M24" s="369">
        <f ca="1">L$24+M$23</f>
        <v>-120582.22222222225</v>
      </c>
      <c r="N24" s="369">
        <f ca="1">M$24+N$23</f>
        <v>-100680.00000000003</v>
      </c>
      <c r="O24" s="379">
        <f t="shared" ca="1" si="7"/>
        <v>-198077.77777777781</v>
      </c>
      <c r="P24" s="369">
        <f t="shared" ca="1" si="7"/>
        <v>-178175.55555555559</v>
      </c>
      <c r="Q24" s="369">
        <f ca="1">P$24+Q$23</f>
        <v>-158273.33333333337</v>
      </c>
      <c r="R24" s="369">
        <f ca="1">Q$24+R$23</f>
        <v>-138371.11111111115</v>
      </c>
      <c r="S24" s="379">
        <f ca="1">R$24+S$23</f>
        <v>-118468.88888888893</v>
      </c>
      <c r="T24" s="369">
        <f t="shared" ca="1" si="7"/>
        <v>-104866.66666666672</v>
      </c>
      <c r="U24" s="369">
        <f ca="1">T$24+U$23</f>
        <v>-84964.444444444496</v>
      </c>
      <c r="V24" s="369">
        <f t="shared" ca="1" si="7"/>
        <v>-65062.222222222277</v>
      </c>
      <c r="W24" s="369">
        <f ca="1">V$24+W$23</f>
        <v>-45160.000000000058</v>
      </c>
      <c r="X24" s="369">
        <f t="shared" ca="1" si="7"/>
        <v>-25257.777777777836</v>
      </c>
      <c r="Y24" s="369">
        <f t="shared" ca="1" si="7"/>
        <v>-214055.55555555562</v>
      </c>
      <c r="Z24" s="369">
        <f t="shared" ca="1" si="7"/>
        <v>-194153.3333333334</v>
      </c>
      <c r="AA24" s="369">
        <f t="shared" ca="1" si="7"/>
        <v>-174251.11111111118</v>
      </c>
      <c r="AB24" s="369">
        <f t="shared" ca="1" si="7"/>
        <v>-154348.88888888896</v>
      </c>
      <c r="AC24" s="369">
        <f ca="1">AB$24+AC$23</f>
        <v>-134446.66666666674</v>
      </c>
      <c r="AD24" s="369">
        <f t="shared" ca="1" si="7"/>
        <v>-114544.44444444453</v>
      </c>
      <c r="AE24" s="369">
        <f t="shared" ca="1" si="7"/>
        <v>-94642.222222222306</v>
      </c>
      <c r="AF24" s="369">
        <f t="shared" ca="1" si="7"/>
        <v>-74740.000000000087</v>
      </c>
      <c r="AG24" s="379">
        <f t="shared" ca="1" si="7"/>
        <v>-54837.777777777868</v>
      </c>
      <c r="AH24" s="369">
        <f ca="1">AG$24+AH$23</f>
        <v>-34935.555555555649</v>
      </c>
      <c r="AI24" s="369">
        <f t="shared" ca="1" si="7"/>
        <v>-138633.33333333343</v>
      </c>
      <c r="AJ24" s="379">
        <f ca="1">AI$24+AJ$23</f>
        <v>-118731.11111111121</v>
      </c>
      <c r="AK24" s="369">
        <f t="shared" ca="1" si="7"/>
        <v>-98828.888888888992</v>
      </c>
      <c r="AL24" s="379">
        <f t="shared" ca="1" si="7"/>
        <v>-78926.666666666773</v>
      </c>
      <c r="AM24" s="369">
        <f ca="1">AL$24+AM$23</f>
        <v>-59024.444444444554</v>
      </c>
      <c r="AN24" s="369">
        <f t="shared" ca="1" si="7"/>
        <v>-39122.222222222335</v>
      </c>
      <c r="AO24" s="369">
        <f t="shared" ca="1" si="7"/>
        <v>-19220.000000000113</v>
      </c>
      <c r="AP24" s="379">
        <f t="shared" ca="1" si="7"/>
        <v>682.22222222210985</v>
      </c>
      <c r="AQ24" s="369">
        <f ca="1">AP$24+AQ$23</f>
        <v>20584.444444444332</v>
      </c>
      <c r="AR24" s="379">
        <f ca="1">AQ$24+AR$23</f>
        <v>40486.666666666555</v>
      </c>
      <c r="AS24" s="379">
        <f ca="1">AR$24+AS$23</f>
        <v>-148311.11111111124</v>
      </c>
    </row>
    <row r="25" spans="1:45" x14ac:dyDescent="0.2">
      <c r="B25" s="446" t="s">
        <v>312</v>
      </c>
      <c r="C25" s="423" t="s">
        <v>285</v>
      </c>
      <c r="D25" s="343"/>
      <c r="E25" s="440"/>
      <c r="F25" s="370">
        <f ca="1">'Default | C_&amp;_I | CB'!D$25</f>
        <v>320</v>
      </c>
      <c r="G25" s="370">
        <f ca="1">'Default | C_&amp;_I | CB'!E$25</f>
        <v>320</v>
      </c>
      <c r="H25" s="380">
        <f ca="1">'Default | C_&amp;_I | CB'!F$25</f>
        <v>320</v>
      </c>
      <c r="I25" s="370">
        <f ca="1">'Default | C_&amp;_I | CB'!G$25</f>
        <v>320</v>
      </c>
      <c r="J25" s="370">
        <f ca="1">'Default | C_&amp;_I | CB'!H$25</f>
        <v>320</v>
      </c>
      <c r="K25" s="370">
        <f ca="1">'Default | C_&amp;_I | CB'!I$25</f>
        <v>320</v>
      </c>
      <c r="L25" s="370">
        <f ca="1">'Default | C_&amp;_I | CB'!J$25</f>
        <v>320</v>
      </c>
      <c r="M25" s="370">
        <f ca="1">'Default | C_&amp;_I | CB'!K$25</f>
        <v>320</v>
      </c>
      <c r="N25" s="370">
        <f ca="1">'Default | C_&amp;_I | CB'!L$25</f>
        <v>320</v>
      </c>
      <c r="O25" s="380">
        <f ca="1">'Default | C_&amp;_I | CB'!M$25</f>
        <v>320</v>
      </c>
      <c r="P25" s="370">
        <f ca="1">'Default | C_&amp;_I | CB'!N$25</f>
        <v>320</v>
      </c>
      <c r="Q25" s="370">
        <f ca="1">'Default | C_&amp;_I | CB'!O$25</f>
        <v>320</v>
      </c>
      <c r="R25" s="370">
        <f ca="1">'Default | C_&amp;_I | CB'!P$25</f>
        <v>320</v>
      </c>
      <c r="S25" s="380">
        <f ca="1">'Default | C_&amp;_I | CB'!Q$25</f>
        <v>320</v>
      </c>
      <c r="T25" s="370">
        <f ca="1">'Default | C_&amp;_I | CB'!R$25</f>
        <v>320</v>
      </c>
      <c r="U25" s="370">
        <f ca="1">T$25</f>
        <v>320</v>
      </c>
      <c r="V25" s="370">
        <f ca="1">U$25</f>
        <v>320</v>
      </c>
      <c r="W25" s="370">
        <f ca="1">V$25</f>
        <v>320</v>
      </c>
      <c r="X25" s="370">
        <f ca="1">W$25</f>
        <v>320</v>
      </c>
      <c r="Y25" s="370">
        <f t="shared" ref="Y25:AS25" ca="1" si="8">X$25</f>
        <v>320</v>
      </c>
      <c r="Z25" s="370">
        <f t="shared" ca="1" si="8"/>
        <v>320</v>
      </c>
      <c r="AA25" s="370">
        <f t="shared" ca="1" si="8"/>
        <v>320</v>
      </c>
      <c r="AB25" s="370">
        <f t="shared" ca="1" si="8"/>
        <v>320</v>
      </c>
      <c r="AC25" s="370">
        <f t="shared" ca="1" si="8"/>
        <v>320</v>
      </c>
      <c r="AD25" s="370">
        <f t="shared" ca="1" si="8"/>
        <v>320</v>
      </c>
      <c r="AE25" s="370">
        <f t="shared" ca="1" si="8"/>
        <v>320</v>
      </c>
      <c r="AF25" s="370">
        <f t="shared" ca="1" si="8"/>
        <v>320</v>
      </c>
      <c r="AG25" s="380">
        <f t="shared" ca="1" si="8"/>
        <v>320</v>
      </c>
      <c r="AH25" s="370">
        <f t="shared" ca="1" si="8"/>
        <v>320</v>
      </c>
      <c r="AI25" s="370">
        <f t="shared" ca="1" si="8"/>
        <v>320</v>
      </c>
      <c r="AJ25" s="380">
        <f t="shared" ca="1" si="8"/>
        <v>320</v>
      </c>
      <c r="AK25" s="370">
        <f t="shared" ca="1" si="8"/>
        <v>320</v>
      </c>
      <c r="AL25" s="380">
        <f t="shared" ca="1" si="8"/>
        <v>320</v>
      </c>
      <c r="AM25" s="370">
        <f t="shared" ca="1" si="8"/>
        <v>320</v>
      </c>
      <c r="AN25" s="370">
        <f t="shared" ca="1" si="8"/>
        <v>320</v>
      </c>
      <c r="AO25" s="370">
        <f t="shared" ca="1" si="8"/>
        <v>320</v>
      </c>
      <c r="AP25" s="380">
        <f t="shared" ca="1" si="8"/>
        <v>320</v>
      </c>
      <c r="AQ25" s="370">
        <f t="shared" ca="1" si="8"/>
        <v>320</v>
      </c>
      <c r="AR25" s="380">
        <f t="shared" ca="1" si="8"/>
        <v>320</v>
      </c>
      <c r="AS25" s="380">
        <f t="shared" ca="1" si="8"/>
        <v>320</v>
      </c>
    </row>
    <row r="26" spans="1:45" x14ac:dyDescent="0.2">
      <c r="B26" s="446" t="s">
        <v>313</v>
      </c>
      <c r="C26" s="423" t="s">
        <v>61</v>
      </c>
      <c r="D26" s="343"/>
      <c r="E26" s="440"/>
      <c r="F26" s="370">
        <f>'Default | C_&amp;_I | CB'!D$26</f>
        <v>168.88888888888889</v>
      </c>
      <c r="G26" s="370">
        <f>'Default | C_&amp;_I | CB'!E$26</f>
        <v>168.88888888888889</v>
      </c>
      <c r="H26" s="380">
        <f>'Default | C_&amp;_I | CB'!F$26</f>
        <v>168.88888888888889</v>
      </c>
      <c r="I26" s="370">
        <f>'Default | C_&amp;_I | CB'!G$26</f>
        <v>168.88888888888889</v>
      </c>
      <c r="J26" s="370">
        <f>'Default | C_&amp;_I | CB'!H$26</f>
        <v>168.88888888888889</v>
      </c>
      <c r="K26" s="370">
        <f>'Default | C_&amp;_I | CB'!I$26</f>
        <v>168.88888888888889</v>
      </c>
      <c r="L26" s="370">
        <f>'Default | C_&amp;_I | CB'!J$26</f>
        <v>168.88888888888889</v>
      </c>
      <c r="M26" s="370">
        <f>'Default | C_&amp;_I | CB'!K$26</f>
        <v>168.88888888888889</v>
      </c>
      <c r="N26" s="370">
        <f>'Default | C_&amp;_I | CB'!L$26</f>
        <v>168.88888888888889</v>
      </c>
      <c r="O26" s="380">
        <f>'Default | C_&amp;_I | CB'!M$26</f>
        <v>168.88888888888889</v>
      </c>
      <c r="P26" s="370">
        <f>'Default | C_&amp;_I | CB'!N$26</f>
        <v>168.88888888888889</v>
      </c>
      <c r="Q26" s="370">
        <f>'Default | C_&amp;_I | CB'!O$26</f>
        <v>168.88888888888889</v>
      </c>
      <c r="R26" s="370">
        <f>'Default | C_&amp;_I | CB'!P$26</f>
        <v>168.88888888888889</v>
      </c>
      <c r="S26" s="380">
        <f>'Default | C_&amp;_I | CB'!Q$26</f>
        <v>168.88888888888889</v>
      </c>
      <c r="T26" s="370">
        <f>'Default | C_&amp;_I | CB'!R$26</f>
        <v>168.88888888888889</v>
      </c>
      <c r="U26" s="370">
        <f>T$26</f>
        <v>168.88888888888889</v>
      </c>
      <c r="V26" s="370">
        <f>U$26</f>
        <v>168.88888888888889</v>
      </c>
      <c r="W26" s="370">
        <f>V$26</f>
        <v>168.88888888888889</v>
      </c>
      <c r="X26" s="370">
        <f t="shared" ref="X26:AS26" si="9">W$26</f>
        <v>168.88888888888889</v>
      </c>
      <c r="Y26" s="370">
        <f t="shared" si="9"/>
        <v>168.88888888888889</v>
      </c>
      <c r="Z26" s="370">
        <f t="shared" si="9"/>
        <v>168.88888888888889</v>
      </c>
      <c r="AA26" s="370">
        <f t="shared" si="9"/>
        <v>168.88888888888889</v>
      </c>
      <c r="AB26" s="370">
        <f t="shared" si="9"/>
        <v>168.88888888888889</v>
      </c>
      <c r="AC26" s="370">
        <f t="shared" si="9"/>
        <v>168.88888888888889</v>
      </c>
      <c r="AD26" s="370">
        <f t="shared" si="9"/>
        <v>168.88888888888889</v>
      </c>
      <c r="AE26" s="370">
        <f t="shared" si="9"/>
        <v>168.88888888888889</v>
      </c>
      <c r="AF26" s="102">
        <f t="shared" si="9"/>
        <v>168.88888888888889</v>
      </c>
      <c r="AG26" s="362">
        <f t="shared" si="9"/>
        <v>168.88888888888889</v>
      </c>
      <c r="AH26" s="370">
        <f t="shared" si="9"/>
        <v>168.88888888888889</v>
      </c>
      <c r="AI26" s="370">
        <f t="shared" si="9"/>
        <v>168.88888888888889</v>
      </c>
      <c r="AJ26" s="380">
        <f t="shared" si="9"/>
        <v>168.88888888888889</v>
      </c>
      <c r="AK26" s="370">
        <f t="shared" si="9"/>
        <v>168.88888888888889</v>
      </c>
      <c r="AL26" s="380">
        <f t="shared" si="9"/>
        <v>168.88888888888889</v>
      </c>
      <c r="AM26" s="370">
        <f t="shared" si="9"/>
        <v>168.88888888888889</v>
      </c>
      <c r="AN26" s="370">
        <f t="shared" si="9"/>
        <v>168.88888888888889</v>
      </c>
      <c r="AO26" s="370">
        <f t="shared" si="9"/>
        <v>168.88888888888889</v>
      </c>
      <c r="AP26" s="380">
        <f t="shared" si="9"/>
        <v>168.88888888888889</v>
      </c>
      <c r="AQ26" s="370">
        <f t="shared" si="9"/>
        <v>168.88888888888889</v>
      </c>
      <c r="AR26" s="380">
        <f t="shared" si="9"/>
        <v>168.88888888888889</v>
      </c>
      <c r="AS26" s="380">
        <f t="shared" si="9"/>
        <v>168.88888888888889</v>
      </c>
    </row>
    <row r="27" spans="1:45" x14ac:dyDescent="0.2">
      <c r="B27" s="331" t="s">
        <v>314</v>
      </c>
      <c r="C27" s="424" t="s">
        <v>69</v>
      </c>
      <c r="D27" s="344"/>
      <c r="E27" s="441"/>
      <c r="F27" s="371">
        <f>'Default | C_&amp;_I | CB'!$D$38</f>
        <v>40</v>
      </c>
      <c r="G27" s="325">
        <f>'Default | C_&amp;_I | CB'!$D$38</f>
        <v>40</v>
      </c>
      <c r="H27" s="363">
        <f>'Default | C_&amp;_I | CB'!$D$38</f>
        <v>40</v>
      </c>
      <c r="I27" s="371">
        <f>'Default | C_&amp;_I | CB'!$D$38</f>
        <v>40</v>
      </c>
      <c r="J27" s="371">
        <f>'Default | C_&amp;_I | CB'!$D$38</f>
        <v>40</v>
      </c>
      <c r="K27" s="371">
        <f>'Default | C_&amp;_I | CB'!$D$38</f>
        <v>40</v>
      </c>
      <c r="L27" s="371">
        <f>'Default | C_&amp;_I | CB'!$D$38</f>
        <v>40</v>
      </c>
      <c r="M27" s="371">
        <f>'Default | C_&amp;_I | CB'!$D$38</f>
        <v>40</v>
      </c>
      <c r="N27" s="325">
        <f>'Default | C_&amp;_I | CB'!$D$38</f>
        <v>40</v>
      </c>
      <c r="O27" s="363">
        <f>'Default | C_&amp;_I | CB'!$D$38</f>
        <v>40</v>
      </c>
      <c r="P27" s="371">
        <f>'Default | C_&amp;_I | CB'!$D$38</f>
        <v>40</v>
      </c>
      <c r="Q27" s="325">
        <f>'Default | C_&amp;_I | CB'!$D$38</f>
        <v>40</v>
      </c>
      <c r="R27" s="326">
        <f>'Default | C_&amp;_I | CB'!$D$38</f>
        <v>40</v>
      </c>
      <c r="S27" s="363">
        <f>'Default | C_&amp;_I | CB'!$D$38</f>
        <v>40</v>
      </c>
      <c r="T27" s="371">
        <f>'Default | C_&amp;_I | CB'!$D$38</f>
        <v>40</v>
      </c>
      <c r="U27" s="371">
        <f>'Default | C_&amp;_I | CB'!$D$38</f>
        <v>40</v>
      </c>
      <c r="V27" s="371">
        <f>'Default | C_&amp;_I | CB'!$D$38</f>
        <v>40</v>
      </c>
      <c r="W27" s="371">
        <f>'Default | C_&amp;_I | CB'!$D$38</f>
        <v>40</v>
      </c>
      <c r="X27" s="371">
        <f>'Default | C_&amp;_I | CB'!$D$38</f>
        <v>40</v>
      </c>
      <c r="Y27" s="371">
        <f>'Default | C_&amp;_I | CB'!$D$38</f>
        <v>40</v>
      </c>
      <c r="Z27" s="371">
        <f>'Default | C_&amp;_I | CB'!$D$38</f>
        <v>40</v>
      </c>
      <c r="AA27" s="371">
        <f>'Default | C_&amp;_I | CB'!$D$38</f>
        <v>40</v>
      </c>
      <c r="AB27" s="371">
        <f>'Default | C_&amp;_I | CB'!$D$38</f>
        <v>40</v>
      </c>
      <c r="AC27" s="371">
        <f>'Default | C_&amp;_I | CB'!$D$38</f>
        <v>40</v>
      </c>
      <c r="AD27" s="371">
        <f>'Default | C_&amp;_I | CB'!$D$38</f>
        <v>40</v>
      </c>
      <c r="AE27" s="371">
        <f>'Default | C_&amp;_I | CB'!$D$38</f>
        <v>40</v>
      </c>
      <c r="AF27" s="325">
        <f>'Default | C_&amp;_I | CB'!$D$38</f>
        <v>40</v>
      </c>
      <c r="AG27" s="363">
        <f>'Default | C_&amp;_I | CB'!$D$38</f>
        <v>40</v>
      </c>
      <c r="AH27" s="371">
        <f>'Default | C_&amp;_I | CB'!$D$38</f>
        <v>40</v>
      </c>
      <c r="AI27" s="325">
        <f>'Default | C_&amp;_I | CB'!$D$38</f>
        <v>40</v>
      </c>
      <c r="AJ27" s="363">
        <f>'Default | C_&amp;_I | CB'!$D$38</f>
        <v>40</v>
      </c>
      <c r="AK27" s="325">
        <f>'Default | C_&amp;_I | CB'!$D$38</f>
        <v>40</v>
      </c>
      <c r="AL27" s="363">
        <f>'Default | C_&amp;_I | CB'!$D$38</f>
        <v>40</v>
      </c>
      <c r="AM27" s="371">
        <f>'Default | C_&amp;_I | CB'!$D$38</f>
        <v>40</v>
      </c>
      <c r="AN27" s="325">
        <f>'Default | C_&amp;_I | CB'!$D$38</f>
        <v>40</v>
      </c>
      <c r="AO27" s="326">
        <f>'Default | C_&amp;_I | CB'!$D$38</f>
        <v>40</v>
      </c>
      <c r="AP27" s="363">
        <f>'Default | C_&amp;_I | CB'!$D$38</f>
        <v>40</v>
      </c>
      <c r="AQ27" s="325">
        <f>'Default | C_&amp;_I | CB'!$D$38</f>
        <v>40</v>
      </c>
      <c r="AR27" s="363">
        <f>'Default | C_&amp;_I | CB'!$D$38</f>
        <v>40</v>
      </c>
      <c r="AS27" s="381">
        <f>'Default | C_&amp;_I | CB'!$D$38</f>
        <v>40</v>
      </c>
    </row>
    <row r="28" spans="1:45" x14ac:dyDescent="0.2">
      <c r="A28" s="388"/>
      <c r="B28" s="459"/>
      <c r="C28" s="332"/>
      <c r="D28" s="324"/>
      <c r="F28" s="47"/>
      <c r="G28" s="47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82"/>
      <c r="AQ28" s="324"/>
      <c r="AR28" s="324"/>
      <c r="AS28" s="324"/>
    </row>
    <row r="29" spans="1:45" x14ac:dyDescent="0.2">
      <c r="A29" s="388"/>
      <c r="B29" s="396"/>
      <c r="C29" s="397"/>
      <c r="D29" s="483"/>
      <c r="E29" s="413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</row>
    <row r="30" spans="1:45" ht="12.75" thickBot="1" x14ac:dyDescent="0.25">
      <c r="B30" s="396"/>
      <c r="C30" s="397"/>
      <c r="D30" s="398"/>
      <c r="E30" s="413"/>
      <c r="F30" s="49"/>
      <c r="G30" s="49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</row>
    <row r="31" spans="1:45" ht="12.75" x14ac:dyDescent="0.2">
      <c r="B31" s="463" t="s">
        <v>315</v>
      </c>
      <c r="C31" s="481" t="s">
        <v>316</v>
      </c>
      <c r="D31" s="475">
        <f ca="1">COUNTIF($F$24:$AS$24,"&lt;0")</f>
        <v>37</v>
      </c>
      <c r="F31" s="49"/>
      <c r="G31" s="49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</row>
    <row r="32" spans="1:45" ht="12.75" x14ac:dyDescent="0.2">
      <c r="B32" s="391" t="s">
        <v>317</v>
      </c>
      <c r="C32" s="390" t="s">
        <v>53</v>
      </c>
      <c r="D32" s="345">
        <f ca="1">MAX($F$23:$AS$23)/MAX($F$27:$AS$27)</f>
        <v>497.55555555555554</v>
      </c>
      <c r="F32" s="49"/>
      <c r="G32" s="49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</row>
    <row r="33" spans="2:45" ht="13.5" thickBot="1" x14ac:dyDescent="0.25">
      <c r="B33" s="464" t="s">
        <v>318</v>
      </c>
      <c r="C33" s="482" t="s">
        <v>64</v>
      </c>
      <c r="D33" s="476" t="str">
        <f ca="1">IFERROR(IRR($E$24:$AS$24)*100,"Not Applicable")</f>
        <v>Not Applicable</v>
      </c>
      <c r="F33" s="49"/>
      <c r="G33" s="49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</row>
    <row r="34" spans="2:45" ht="12.75" thickBot="1" x14ac:dyDescent="0.25">
      <c r="B34" s="399"/>
      <c r="C34" s="397"/>
      <c r="D34" s="400"/>
    </row>
    <row r="35" spans="2:45" ht="12.75" x14ac:dyDescent="0.2">
      <c r="B35" s="463" t="s">
        <v>319</v>
      </c>
      <c r="C35" s="481" t="s">
        <v>19</v>
      </c>
      <c r="D35" s="475">
        <f ca="1">NPV('Default | C_&amp;_I | CB'!$D$34/100,$F$23:$AS$23)+$E$23</f>
        <v>-160488.23698845325</v>
      </c>
      <c r="E35" s="9"/>
      <c r="F35" s="9"/>
    </row>
    <row r="36" spans="2:45" ht="12.75" x14ac:dyDescent="0.2">
      <c r="B36" s="391" t="s">
        <v>320</v>
      </c>
      <c r="C36" s="390" t="s">
        <v>53</v>
      </c>
      <c r="D36" s="345">
        <f ca="1">$D$35/MAX($F$27:$AS$27)</f>
        <v>-4012.2059247113311</v>
      </c>
    </row>
    <row r="37" spans="2:45" ht="13.5" thickBot="1" x14ac:dyDescent="0.25">
      <c r="B37" s="464" t="s">
        <v>321</v>
      </c>
      <c r="C37" s="482" t="s">
        <v>100</v>
      </c>
      <c r="D37" s="477">
        <f ca="1">$D$36/(MAX($F$26:$AS$26)/MAX($F$27:$AS$27))</f>
        <v>-950.25929795794684</v>
      </c>
    </row>
    <row r="38" spans="2:45" ht="12" customHeight="1" x14ac:dyDescent="0.2">
      <c r="B38" s="399"/>
      <c r="C38" s="397"/>
      <c r="D38" s="400"/>
    </row>
    <row r="39" spans="2:45" ht="12" customHeight="1" x14ac:dyDescent="0.2">
      <c r="B39" s="413"/>
      <c r="C39" s="413"/>
      <c r="D39" s="413"/>
    </row>
    <row r="40" spans="2:45" ht="12" customHeight="1" x14ac:dyDescent="0.2"/>
    <row r="41" spans="2:45" ht="12" customHeight="1" x14ac:dyDescent="0.2"/>
    <row r="42" spans="2:45" ht="12" customHeight="1" x14ac:dyDescent="0.2"/>
    <row r="43" spans="2:45" ht="12" customHeight="1" x14ac:dyDescent="0.2"/>
    <row r="44" spans="2:45" ht="12" customHeight="1" x14ac:dyDescent="0.2"/>
  </sheetData>
  <sheetProtection algorithmName="SHA-512" hashValue="ZYixkUidcGG+2Bbgil0jCNzVXqIOnsYZ7ddcH8UVKB75M0sTei3QtJRd0EIW5FaVln3SQbk7nZHoDjD5EmcHUw==" saltValue="G9eMvMJ0neahtQXSZGa4rw==" spinCount="100000" sheet="1" objects="1" scenarios="1"/>
  <hyperlinks>
    <hyperlink ref="B4" location="Main_Menu!A1" display="Back to Main Menu" xr:uid="{00000000-0004-0000-0E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9">
    <tabColor theme="5" tint="-0.249977111117893"/>
  </sheetPr>
  <dimension ref="A1:AT44"/>
  <sheetViews>
    <sheetView workbookViewId="0"/>
  </sheetViews>
  <sheetFormatPr defaultColWidth="0" defaultRowHeight="12" customHeight="1" zeroHeight="1" x14ac:dyDescent="0.2"/>
  <cols>
    <col min="1" max="1" width="2.7109375" style="8" customWidth="1"/>
    <col min="2" max="2" width="33.85546875" style="8" customWidth="1"/>
    <col min="3" max="3" width="10.42578125" style="8" customWidth="1"/>
    <col min="4" max="4" width="15.42578125" style="8" customWidth="1"/>
    <col min="5" max="45" width="13.28515625" style="8" customWidth="1"/>
    <col min="46" max="46" width="9.140625" style="8" customWidth="1"/>
    <col min="47" max="16384" width="9.140625" style="8" hidden="1"/>
  </cols>
  <sheetData>
    <row r="1" spans="2:45" ht="12" customHeight="1" x14ac:dyDescent="0.2"/>
    <row r="2" spans="2:45" ht="63.95" customHeight="1" x14ac:dyDescent="0.2"/>
    <row r="3" spans="2:45" ht="24" customHeight="1" x14ac:dyDescent="0.2"/>
    <row r="4" spans="2:45" ht="24" customHeight="1" x14ac:dyDescent="0.2">
      <c r="B4" s="321" t="s">
        <v>338</v>
      </c>
      <c r="C4" s="9"/>
      <c r="D4" s="9"/>
      <c r="E4" s="9"/>
      <c r="F4" s="9"/>
    </row>
    <row r="5" spans="2:45" ht="15" x14ac:dyDescent="0.2">
      <c r="B5" s="410"/>
      <c r="C5" s="9"/>
      <c r="D5" s="9"/>
      <c r="E5" s="9"/>
      <c r="F5" s="9"/>
    </row>
    <row r="6" spans="2:45" s="34" customFormat="1" ht="23.25" x14ac:dyDescent="0.25">
      <c r="B6" s="411" t="s">
        <v>328</v>
      </c>
      <c r="C6" s="33"/>
      <c r="D6" s="33"/>
      <c r="E6" s="33"/>
      <c r="F6" s="33"/>
      <c r="G6" s="32"/>
      <c r="H6" s="32"/>
      <c r="I6" s="32"/>
      <c r="J6" s="32"/>
      <c r="K6" s="32"/>
      <c r="L6" s="32"/>
      <c r="M6" s="32"/>
      <c r="N6" s="32"/>
    </row>
    <row r="7" spans="2:45" ht="12.75" thickBot="1" x14ac:dyDescent="0.25">
      <c r="C7" s="9"/>
      <c r="D7" s="9"/>
      <c r="E7" s="9"/>
      <c r="F7" s="9"/>
    </row>
    <row r="8" spans="2:45" x14ac:dyDescent="0.2">
      <c r="C8" s="332"/>
      <c r="D8" s="417"/>
      <c r="E8" s="9"/>
      <c r="F8" s="9"/>
    </row>
    <row r="9" spans="2:45" s="41" customFormat="1" ht="12.75" x14ac:dyDescent="0.2">
      <c r="B9" s="415" t="s">
        <v>28</v>
      </c>
      <c r="C9" s="416" t="s">
        <v>7</v>
      </c>
      <c r="D9" s="347" t="s">
        <v>298</v>
      </c>
      <c r="E9" s="351" t="s">
        <v>111</v>
      </c>
      <c r="F9" s="352" t="s">
        <v>29</v>
      </c>
      <c r="G9" s="352" t="s">
        <v>30</v>
      </c>
      <c r="H9" s="352" t="s">
        <v>31</v>
      </c>
      <c r="I9" s="352" t="s">
        <v>32</v>
      </c>
      <c r="J9" s="352" t="s">
        <v>33</v>
      </c>
      <c r="K9" s="352" t="s">
        <v>34</v>
      </c>
      <c r="L9" s="352" t="s">
        <v>35</v>
      </c>
      <c r="M9" s="352" t="s">
        <v>36</v>
      </c>
      <c r="N9" s="352" t="s">
        <v>37</v>
      </c>
      <c r="O9" s="352" t="s">
        <v>38</v>
      </c>
      <c r="P9" s="352" t="s">
        <v>39</v>
      </c>
      <c r="Q9" s="352" t="s">
        <v>40</v>
      </c>
      <c r="R9" s="352" t="s">
        <v>41</v>
      </c>
      <c r="S9" s="352" t="s">
        <v>42</v>
      </c>
      <c r="T9" s="352" t="s">
        <v>112</v>
      </c>
      <c r="U9" s="352" t="s">
        <v>113</v>
      </c>
      <c r="V9" s="352" t="s">
        <v>114</v>
      </c>
      <c r="W9" s="352" t="s">
        <v>115</v>
      </c>
      <c r="X9" s="352" t="s">
        <v>116</v>
      </c>
      <c r="Y9" s="352" t="s">
        <v>117</v>
      </c>
      <c r="Z9" s="352" t="s">
        <v>118</v>
      </c>
      <c r="AA9" s="352" t="s">
        <v>119</v>
      </c>
      <c r="AB9" s="352" t="s">
        <v>120</v>
      </c>
      <c r="AC9" s="352" t="s">
        <v>121</v>
      </c>
      <c r="AD9" s="352" t="s">
        <v>122</v>
      </c>
      <c r="AE9" s="352" t="s">
        <v>123</v>
      </c>
      <c r="AF9" s="352" t="s">
        <v>124</v>
      </c>
      <c r="AG9" s="352" t="s">
        <v>125</v>
      </c>
      <c r="AH9" s="352" t="s">
        <v>126</v>
      </c>
      <c r="AI9" s="352" t="s">
        <v>127</v>
      </c>
      <c r="AJ9" s="352" t="s">
        <v>128</v>
      </c>
      <c r="AK9" s="352" t="s">
        <v>129</v>
      </c>
      <c r="AL9" s="352" t="s">
        <v>130</v>
      </c>
      <c r="AM9" s="352" t="s">
        <v>131</v>
      </c>
      <c r="AN9" s="352" t="s">
        <v>132</v>
      </c>
      <c r="AO9" s="352" t="s">
        <v>133</v>
      </c>
      <c r="AP9" s="352" t="s">
        <v>134</v>
      </c>
      <c r="AQ9" s="352" t="s">
        <v>135</v>
      </c>
      <c r="AR9" s="352" t="s">
        <v>136</v>
      </c>
      <c r="AS9" s="352" t="s">
        <v>137</v>
      </c>
    </row>
    <row r="10" spans="2:45" x14ac:dyDescent="0.2">
      <c r="B10" s="442" t="s">
        <v>299</v>
      </c>
      <c r="C10" s="419" t="s">
        <v>19</v>
      </c>
      <c r="D10" s="418">
        <f ca="1">SUM($E10:$AS10)</f>
        <v>3282880</v>
      </c>
      <c r="E10" s="435"/>
      <c r="F10" s="383">
        <f ca="1">'Default | C_&amp;_I | Pulses'!D$23</f>
        <v>82072</v>
      </c>
      <c r="G10" s="383">
        <f ca="1">'Default | C_&amp;_I | Pulses'!E$23</f>
        <v>82072</v>
      </c>
      <c r="H10" s="383">
        <f ca="1">'Default | C_&amp;_I | Pulses'!F$23</f>
        <v>82072</v>
      </c>
      <c r="I10" s="384">
        <f ca="1">'Default | C_&amp;_I | Pulses'!G$23</f>
        <v>82072</v>
      </c>
      <c r="J10" s="383">
        <f ca="1">'Default | C_&amp;_I | Pulses'!H$23</f>
        <v>82072</v>
      </c>
      <c r="K10" s="383">
        <f ca="1">'Default | C_&amp;_I | Pulses'!I$23</f>
        <v>82072</v>
      </c>
      <c r="L10" s="383">
        <f ca="1">'Default | C_&amp;_I | Pulses'!J$23</f>
        <v>82072</v>
      </c>
      <c r="M10" s="383">
        <f ca="1">'Default | C_&amp;_I | Pulses'!K$23</f>
        <v>82072</v>
      </c>
      <c r="N10" s="383">
        <f ca="1">'Default | C_&amp;_I | Pulses'!L$23</f>
        <v>82072</v>
      </c>
      <c r="O10" s="383">
        <f ca="1">'Default | C_&amp;_I | Pulses'!M$23</f>
        <v>82072</v>
      </c>
      <c r="P10" s="383">
        <f ca="1">'Default | C_&amp;_I | Pulses'!N$23</f>
        <v>82072</v>
      </c>
      <c r="Q10" s="383">
        <f ca="1">'Default | C_&amp;_I | Pulses'!O$23</f>
        <v>82072</v>
      </c>
      <c r="R10" s="383">
        <f ca="1">'Default | C_&amp;_I | Pulses'!P$23</f>
        <v>82072</v>
      </c>
      <c r="S10" s="383">
        <f ca="1">'Default | C_&amp;_I | Pulses'!Q$23</f>
        <v>82072</v>
      </c>
      <c r="T10" s="384">
        <f ca="1">'Default | C_&amp;_I | Pulses'!R$23</f>
        <v>82072</v>
      </c>
      <c r="U10" s="383">
        <f ca="1">T$10</f>
        <v>82072</v>
      </c>
      <c r="V10" s="383">
        <f ca="1">U$10</f>
        <v>82072</v>
      </c>
      <c r="W10" s="384">
        <f t="shared" ref="W10:AS10" ca="1" si="0">V$10</f>
        <v>82072</v>
      </c>
      <c r="X10" s="383">
        <f ca="1">W$10</f>
        <v>82072</v>
      </c>
      <c r="Y10" s="383">
        <f t="shared" ca="1" si="0"/>
        <v>82072</v>
      </c>
      <c r="Z10" s="383">
        <f ca="1">Y$10</f>
        <v>82072</v>
      </c>
      <c r="AA10" s="383">
        <f t="shared" ca="1" si="0"/>
        <v>82072</v>
      </c>
      <c r="AB10" s="384">
        <f t="shared" ca="1" si="0"/>
        <v>82072</v>
      </c>
      <c r="AC10" s="383">
        <f ca="1">AB$10</f>
        <v>82072</v>
      </c>
      <c r="AD10" s="384">
        <f t="shared" ca="1" si="0"/>
        <v>82072</v>
      </c>
      <c r="AE10" s="383">
        <f t="shared" ca="1" si="0"/>
        <v>82072</v>
      </c>
      <c r="AF10" s="383">
        <f ca="1">AE$10</f>
        <v>82072</v>
      </c>
      <c r="AG10" s="383">
        <f t="shared" ca="1" si="0"/>
        <v>82072</v>
      </c>
      <c r="AH10" s="383">
        <f t="shared" ca="1" si="0"/>
        <v>82072</v>
      </c>
      <c r="AI10" s="383">
        <f t="shared" ca="1" si="0"/>
        <v>82072</v>
      </c>
      <c r="AJ10" s="383">
        <f t="shared" ca="1" si="0"/>
        <v>82072</v>
      </c>
      <c r="AK10" s="383">
        <f t="shared" ca="1" si="0"/>
        <v>82072</v>
      </c>
      <c r="AL10" s="383">
        <f t="shared" ca="1" si="0"/>
        <v>82072</v>
      </c>
      <c r="AM10" s="383">
        <f t="shared" ca="1" si="0"/>
        <v>82072</v>
      </c>
      <c r="AN10" s="383">
        <f t="shared" ca="1" si="0"/>
        <v>82072</v>
      </c>
      <c r="AO10" s="383">
        <f t="shared" ca="1" si="0"/>
        <v>82072</v>
      </c>
      <c r="AP10" s="383">
        <f t="shared" ca="1" si="0"/>
        <v>82072</v>
      </c>
      <c r="AQ10" s="383">
        <f t="shared" ca="1" si="0"/>
        <v>82072</v>
      </c>
      <c r="AR10" s="383">
        <f ca="1">AQ$10</f>
        <v>82072</v>
      </c>
      <c r="AS10" s="384">
        <f t="shared" ca="1" si="0"/>
        <v>82072</v>
      </c>
    </row>
    <row r="11" spans="2:45" x14ac:dyDescent="0.2">
      <c r="B11" s="443"/>
      <c r="C11" s="420"/>
      <c r="D11" s="340"/>
      <c r="E11" s="436"/>
      <c r="F11" s="365"/>
      <c r="G11" s="365"/>
      <c r="H11" s="365"/>
      <c r="I11" s="374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74"/>
      <c r="U11" s="365"/>
      <c r="V11" s="365"/>
      <c r="W11" s="374"/>
      <c r="X11" s="365"/>
      <c r="Y11" s="365"/>
      <c r="Z11" s="365"/>
      <c r="AA11" s="365"/>
      <c r="AB11" s="374"/>
      <c r="AC11" s="365"/>
      <c r="AD11" s="374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374"/>
    </row>
    <row r="12" spans="2:45" x14ac:dyDescent="0.2">
      <c r="B12" s="443" t="s">
        <v>301</v>
      </c>
      <c r="C12" s="420" t="s">
        <v>19</v>
      </c>
      <c r="D12" s="339">
        <f t="shared" ref="D12:D19" si="1">SUM($E12:$AS12)</f>
        <v>0</v>
      </c>
      <c r="E12" s="436">
        <f>-'Default | C_&amp;_I | Pulses'!$D$38*'Default | C_&amp;_I | Pulses'!$D$75</f>
        <v>0</v>
      </c>
      <c r="F12" s="365"/>
      <c r="G12" s="365"/>
      <c r="H12" s="365"/>
      <c r="I12" s="374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74"/>
      <c r="U12" s="365"/>
      <c r="V12" s="365"/>
      <c r="W12" s="374"/>
      <c r="X12" s="365"/>
      <c r="Y12" s="365"/>
      <c r="Z12" s="365"/>
      <c r="AA12" s="365"/>
      <c r="AB12" s="374"/>
      <c r="AC12" s="365"/>
      <c r="AD12" s="374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  <c r="AP12" s="365"/>
      <c r="AQ12" s="365"/>
      <c r="AR12" s="365"/>
      <c r="AS12" s="374"/>
    </row>
    <row r="13" spans="2:45" x14ac:dyDescent="0.2">
      <c r="B13" s="443" t="s">
        <v>302</v>
      </c>
      <c r="C13" s="420" t="s">
        <v>19</v>
      </c>
      <c r="D13" s="339">
        <f>SUM($E13:$AS13)</f>
        <v>-64800</v>
      </c>
      <c r="E13" s="436">
        <f>-'Default | C_&amp;_I | Pulses'!$D$38*'Default | C_&amp;_I | Pulses'!$D$76</f>
        <v>-64800</v>
      </c>
      <c r="F13" s="365"/>
      <c r="G13" s="372"/>
      <c r="H13" s="372"/>
      <c r="I13" s="376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6"/>
      <c r="U13" s="372"/>
      <c r="V13" s="372"/>
      <c r="W13" s="376"/>
      <c r="X13" s="372"/>
      <c r="Y13" s="372"/>
      <c r="Z13" s="372"/>
      <c r="AA13" s="372"/>
      <c r="AB13" s="376"/>
      <c r="AC13" s="372"/>
      <c r="AD13" s="376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6"/>
    </row>
    <row r="14" spans="2:45" x14ac:dyDescent="0.2">
      <c r="B14" s="443" t="s">
        <v>303</v>
      </c>
      <c r="C14" s="420" t="s">
        <v>19</v>
      </c>
      <c r="D14" s="339">
        <f>SUM($E14:$AS14)</f>
        <v>0</v>
      </c>
      <c r="E14" s="436">
        <f>-'Default | C_&amp;_I | Pulses'!$D$38*'Default | C_&amp;_I | Pulses'!$D$77*'Default | C_&amp;_I | Pulses'!$D$78</f>
        <v>0</v>
      </c>
      <c r="F14" s="365"/>
      <c r="G14" s="365"/>
      <c r="H14" s="365"/>
      <c r="I14" s="374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74"/>
      <c r="U14" s="365"/>
      <c r="V14" s="365"/>
      <c r="W14" s="374"/>
      <c r="X14" s="365"/>
      <c r="Y14" s="365"/>
      <c r="Z14" s="365"/>
      <c r="AA14" s="365"/>
      <c r="AB14" s="374"/>
      <c r="AC14" s="365"/>
      <c r="AD14" s="374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365"/>
      <c r="AQ14" s="365"/>
      <c r="AR14" s="365"/>
      <c r="AS14" s="374"/>
    </row>
    <row r="15" spans="2:45" x14ac:dyDescent="0.2">
      <c r="B15" s="443" t="s">
        <v>304</v>
      </c>
      <c r="C15" s="420" t="s">
        <v>19</v>
      </c>
      <c r="D15" s="339">
        <f>SUM($E15:$AS15)</f>
        <v>0</v>
      </c>
      <c r="E15" s="436">
        <f>-MAX($F$26:$AS$26)*'Default | C_&amp;_I | Pulses'!$D$79</f>
        <v>0</v>
      </c>
      <c r="F15" s="365"/>
      <c r="G15" s="365"/>
      <c r="H15" s="365"/>
      <c r="I15" s="374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74"/>
      <c r="U15" s="365"/>
      <c r="V15" s="365"/>
      <c r="W15" s="374"/>
      <c r="X15" s="365"/>
      <c r="Y15" s="365"/>
      <c r="Z15" s="365"/>
      <c r="AA15" s="365"/>
      <c r="AB15" s="374"/>
      <c r="AC15" s="365"/>
      <c r="AD15" s="374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365"/>
      <c r="AQ15" s="365"/>
      <c r="AR15" s="365"/>
      <c r="AS15" s="374"/>
    </row>
    <row r="16" spans="2:45" x14ac:dyDescent="0.2">
      <c r="B16" s="443" t="s">
        <v>327</v>
      </c>
      <c r="C16" s="420" t="s">
        <v>19</v>
      </c>
      <c r="D16" s="339">
        <f>SUM($E16:$AS16)</f>
        <v>0</v>
      </c>
      <c r="E16" s="436"/>
      <c r="F16" s="365"/>
      <c r="G16" s="365"/>
      <c r="H16" s="365"/>
      <c r="I16" s="374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74"/>
      <c r="U16" s="365"/>
      <c r="V16" s="365"/>
      <c r="W16" s="374"/>
      <c r="X16" s="365"/>
      <c r="Y16" s="365"/>
      <c r="Z16" s="365"/>
      <c r="AA16" s="365"/>
      <c r="AB16" s="374"/>
      <c r="AC16" s="365"/>
      <c r="AD16" s="374"/>
      <c r="AE16" s="365"/>
      <c r="AF16" s="365"/>
      <c r="AG16" s="365"/>
      <c r="AH16" s="365"/>
      <c r="AI16" s="365"/>
      <c r="AJ16" s="365"/>
      <c r="AK16" s="365"/>
      <c r="AL16" s="365"/>
      <c r="AM16" s="365"/>
      <c r="AN16" s="365"/>
      <c r="AO16" s="365"/>
      <c r="AP16" s="365"/>
      <c r="AQ16" s="365"/>
      <c r="AR16" s="365"/>
      <c r="AS16" s="374"/>
    </row>
    <row r="17" spans="2:45" x14ac:dyDescent="0.2">
      <c r="B17" s="443" t="s">
        <v>306</v>
      </c>
      <c r="C17" s="420" t="s">
        <v>19</v>
      </c>
      <c r="D17" s="339">
        <f t="shared" si="1"/>
        <v>-879600</v>
      </c>
      <c r="E17" s="436">
        <f>-SUMIFS('Default | C_&amp;_I | Pulses'!$D$86:$D$96,'Default | C_&amp;_I | Pulses'!O$86:O$96,"=1")</f>
        <v>-215000</v>
      </c>
      <c r="F17" s="365">
        <f>-SUMIFS('Default | C_&amp;_I | Pulses'!$D$86:$D$96,'Default | C_&amp;_I | Pulses'!P$86:P$96,"=1")</f>
        <v>0</v>
      </c>
      <c r="G17" s="365">
        <f>-SUMIFS('Default | C_&amp;_I | Pulses'!$D$86:$D$96,'Default | C_&amp;_I | Pulses'!Q$86:Q$96,"=1")</f>
        <v>0</v>
      </c>
      <c r="H17" s="365">
        <f>-SUMIFS('Default | C_&amp;_I | Pulses'!$D$86:$D$96,'Default | C_&amp;_I | Pulses'!R$86:R$96,"=1")</f>
        <v>0</v>
      </c>
      <c r="I17" s="374">
        <f>-SUMIFS('Default | C_&amp;_I | Pulses'!$D$86:$D$96,'Default | C_&amp;_I | Pulses'!S$86:S$96,"=1")</f>
        <v>0</v>
      </c>
      <c r="J17" s="365">
        <f>-SUMIFS('Default | C_&amp;_I | Pulses'!$D$86:$D$96,'Default | C_&amp;_I | Pulses'!T$86:T$96,"=1")</f>
        <v>0</v>
      </c>
      <c r="K17" s="365">
        <f>-SUMIFS('Default | C_&amp;_I | Pulses'!$D$86:$D$96,'Default | C_&amp;_I | Pulses'!U$86:U$96,"=1")</f>
        <v>0</v>
      </c>
      <c r="L17" s="365">
        <f>-SUMIFS('Default | C_&amp;_I | Pulses'!$D$86:$D$96,'Default | C_&amp;_I | Pulses'!V$86:V$96,"=1")</f>
        <v>0</v>
      </c>
      <c r="M17" s="365">
        <f>-SUMIFS('Default | C_&amp;_I | Pulses'!$D$86:$D$96,'Default | C_&amp;_I | Pulses'!W$86:W$96,"=1")</f>
        <v>0</v>
      </c>
      <c r="N17" s="365">
        <f>-SUMIFS('Default | C_&amp;_I | Pulses'!$D$86:$D$96,'Default | C_&amp;_I | Pulses'!X$86:X$96,"=1")</f>
        <v>0</v>
      </c>
      <c r="O17" s="365">
        <f>-SUMIFS('Default | C_&amp;_I | Pulses'!$D$86:$D$96,'Default | C_&amp;_I | Pulses'!Y$86:Y$96,"=1")</f>
        <v>-117300</v>
      </c>
      <c r="P17" s="365">
        <f>-SUMIFS('Default | C_&amp;_I | Pulses'!$D$86:$D$96,'Default | C_&amp;_I | Pulses'!Z$86:Z$96,"=1")</f>
        <v>0</v>
      </c>
      <c r="Q17" s="365">
        <f>-SUMIFS('Default | C_&amp;_I | Pulses'!$D$86:$D$96,'Default | C_&amp;_I | Pulses'!AA$86:AA$96,"=1")</f>
        <v>0</v>
      </c>
      <c r="R17" s="365">
        <f>-SUMIFS('Default | C_&amp;_I | Pulses'!$D$86:$D$96,'Default | C_&amp;_I | Pulses'!AB$86:AB$96,"=1")</f>
        <v>0</v>
      </c>
      <c r="S17" s="365">
        <f>-SUMIFS('Default | C_&amp;_I | Pulses'!$D$86:$D$96,'Default | C_&amp;_I | Pulses'!AC$86:AC$96,"=1")</f>
        <v>0</v>
      </c>
      <c r="T17" s="374">
        <f>-SUMIFS('Default | C_&amp;_I | Pulses'!$D$86:$D$96,'Default | C_&amp;_I | Pulses'!AD$86:AD$96,"=1")</f>
        <v>-6300</v>
      </c>
      <c r="U17" s="365">
        <f>-SUMIFS('Default | C_&amp;_I | Pulses'!$D$86:$D$96,'Default | C_&amp;_I | Pulses'!AE$86:AE$96,"=1")</f>
        <v>0</v>
      </c>
      <c r="V17" s="365">
        <f>-SUMIFS('Default | C_&amp;_I | Pulses'!$D$86:$D$96,'Default | C_&amp;_I | Pulses'!AF$86:AF$96,"=1")</f>
        <v>0</v>
      </c>
      <c r="W17" s="374">
        <f>-SUMIFS('Default | C_&amp;_I | Pulses'!$D$86:$D$96,'Default | C_&amp;_I | Pulses'!AG$86:AG$96,"=1")</f>
        <v>0</v>
      </c>
      <c r="X17" s="365">
        <f>-SUMIFS('Default | C_&amp;_I | Pulses'!$D$86:$D$96,'Default | C_&amp;_I | Pulses'!AH$86:AH$96,"=1")</f>
        <v>0</v>
      </c>
      <c r="Y17" s="365">
        <f>-SUMIFS('Default | C_&amp;_I | Pulses'!$D$86:$D$96,'Default | C_&amp;_I | Pulses'!AI$86:AI$96,"=1")</f>
        <v>-208700</v>
      </c>
      <c r="Z17" s="365">
        <f>-SUMIFS('Default | C_&amp;_I | Pulses'!$D$86:$D$96,'Default | C_&amp;_I | Pulses'!AJ$86:AJ$96,"=1")</f>
        <v>0</v>
      </c>
      <c r="AA17" s="365">
        <f>-SUMIFS('Default | C_&amp;_I | Pulses'!$D$86:$D$96,'Default | C_&amp;_I | Pulses'!AK$86:AK$96,"=1")</f>
        <v>0</v>
      </c>
      <c r="AB17" s="374">
        <f>-SUMIFS('Default | C_&amp;_I | Pulses'!$D$86:$D$96,'Default | C_&amp;_I | Pulses'!AL$86:AL$96,"=1")</f>
        <v>0</v>
      </c>
      <c r="AC17" s="365">
        <f>-SUMIFS('Default | C_&amp;_I | Pulses'!$D$86:$D$96,'Default | C_&amp;_I | Pulses'!AM$86:AM$96,"=1")</f>
        <v>0</v>
      </c>
      <c r="AD17" s="374">
        <f>-SUMIFS('Default | C_&amp;_I | Pulses'!$D$86:$D$96,'Default | C_&amp;_I | Pulses'!AN$86:AN$96,"=1")</f>
        <v>0</v>
      </c>
      <c r="AE17" s="365">
        <f>-SUMIFS('Default | C_&amp;_I | Pulses'!$D$86:$D$96,'Default | C_&amp;_I | Pulses'!AO$86:AO$96,"=1")</f>
        <v>0</v>
      </c>
      <c r="AF17" s="365">
        <f>-SUMIFS('Default | C_&amp;_I | Pulses'!$D$86:$D$96,'Default | C_&amp;_I | Pulses'!AP$86:AP$96,"=1")</f>
        <v>0</v>
      </c>
      <c r="AG17" s="365">
        <f>-SUMIFS('Default | C_&amp;_I | Pulses'!$D$86:$D$96,'Default | C_&amp;_I | Pulses'!AQ$86:AQ$96,"=1")</f>
        <v>0</v>
      </c>
      <c r="AH17" s="365">
        <f>-SUMIFS('Default | C_&amp;_I | Pulses'!$D$86:$D$96,'Default | C_&amp;_I | Pulses'!AR$86:AR$96,"=1")</f>
        <v>0</v>
      </c>
      <c r="AI17" s="365">
        <f>-SUMIFS('Default | C_&amp;_I | Pulses'!$D$86:$D$96,'Default | C_&amp;_I | Pulses'!AS$86:AS$96,"=1")</f>
        <v>-123600</v>
      </c>
      <c r="AJ17" s="365">
        <f>-SUMIFS('Default | C_&amp;_I | Pulses'!$D$86:$D$96,'Default | C_&amp;_I | Pulses'!AT$86:AT$96,"=1")</f>
        <v>0</v>
      </c>
      <c r="AK17" s="365">
        <f>-SUMIFS('Default | C_&amp;_I | Pulses'!$D$86:$D$96,'Default | C_&amp;_I | Pulses'!AU$86:AU$96,"=1")</f>
        <v>0</v>
      </c>
      <c r="AL17" s="365">
        <f>-SUMIFS('Default | C_&amp;_I | Pulses'!$D$86:$D$96,'Default | C_&amp;_I | Pulses'!AV$86:AV$96,"=1")</f>
        <v>0</v>
      </c>
      <c r="AM17" s="365">
        <f>-SUMIFS('Default | C_&amp;_I | Pulses'!$D$86:$D$96,'Default | C_&amp;_I | Pulses'!AW$86:AW$96,"=1")</f>
        <v>0</v>
      </c>
      <c r="AN17" s="365">
        <f>-SUMIFS('Default | C_&amp;_I | Pulses'!$D$86:$D$96,'Default | C_&amp;_I | Pulses'!AX$86:AX$96,"=1")</f>
        <v>0</v>
      </c>
      <c r="AO17" s="365">
        <f>-SUMIFS('Default | C_&amp;_I | Pulses'!$D$86:$D$96,'Default | C_&amp;_I | Pulses'!AY$86:AY$96,"=1")</f>
        <v>0</v>
      </c>
      <c r="AP17" s="365">
        <f>-SUMIFS('Default | C_&amp;_I | Pulses'!$D$86:$D$96,'Default | C_&amp;_I | Pulses'!AZ$86:AZ$96,"=1")</f>
        <v>0</v>
      </c>
      <c r="AQ17" s="365">
        <f>-SUMIFS('Default | C_&amp;_I | Pulses'!$D$86:$D$96,'Default | C_&amp;_I | Pulses'!BA$86:BA$96,"=1")</f>
        <v>0</v>
      </c>
      <c r="AR17" s="365">
        <f>-SUMIFS('Default | C_&amp;_I | Pulses'!$D$86:$D$96,'Default | C_&amp;_I | Pulses'!BB$86:BB$96,"=1")</f>
        <v>0</v>
      </c>
      <c r="AS17" s="374">
        <f>-SUMIFS('Default | C_&amp;_I | Pulses'!$D$86:$D$96,'Default | C_&amp;_I | Pulses'!BC$86:BC$96,"=1")</f>
        <v>-208700</v>
      </c>
    </row>
    <row r="18" spans="2:45" x14ac:dyDescent="0.2">
      <c r="B18" s="443" t="s">
        <v>307</v>
      </c>
      <c r="C18" s="420" t="s">
        <v>19</v>
      </c>
      <c r="D18" s="339">
        <f t="shared" si="1"/>
        <v>-387200</v>
      </c>
      <c r="E18" s="436"/>
      <c r="F18" s="365">
        <f>-'Default | C_&amp;_I | Pulses'!D$18</f>
        <v>-9680</v>
      </c>
      <c r="G18" s="365">
        <f>-'Default | C_&amp;_I | Pulses'!E$18</f>
        <v>-9680</v>
      </c>
      <c r="H18" s="365">
        <f>-'Default | C_&amp;_I | Pulses'!F$18</f>
        <v>-9680</v>
      </c>
      <c r="I18" s="374">
        <f>-'Default | C_&amp;_I | Pulses'!G$18</f>
        <v>-9680</v>
      </c>
      <c r="J18" s="365">
        <f>-'Default | C_&amp;_I | Pulses'!H$18</f>
        <v>-9680</v>
      </c>
      <c r="K18" s="365">
        <f>-'Default | C_&amp;_I | Pulses'!I$18</f>
        <v>-9680</v>
      </c>
      <c r="L18" s="365">
        <f>-'Default | C_&amp;_I | Pulses'!J$18</f>
        <v>-9680</v>
      </c>
      <c r="M18" s="365">
        <f>-'Default | C_&amp;_I | Pulses'!K$18</f>
        <v>-9680</v>
      </c>
      <c r="N18" s="365">
        <f>-'Default | C_&amp;_I | Pulses'!L$18</f>
        <v>-9680</v>
      </c>
      <c r="O18" s="365">
        <f>-'Default | C_&amp;_I | Pulses'!M$18</f>
        <v>-9680</v>
      </c>
      <c r="P18" s="365">
        <f>-'Default | C_&amp;_I | Pulses'!N$18</f>
        <v>-9680</v>
      </c>
      <c r="Q18" s="365">
        <f>-'Default | C_&amp;_I | Pulses'!O$18</f>
        <v>-9680</v>
      </c>
      <c r="R18" s="365">
        <f>-'Default | C_&amp;_I | Pulses'!P$18</f>
        <v>-9680</v>
      </c>
      <c r="S18" s="365">
        <f>-'Default | C_&amp;_I | Pulses'!Q$18</f>
        <v>-9680</v>
      </c>
      <c r="T18" s="374">
        <f>-'Default | C_&amp;_I | Pulses'!R$18</f>
        <v>-9680</v>
      </c>
      <c r="U18" s="365">
        <f>T$18</f>
        <v>-9680</v>
      </c>
      <c r="V18" s="365">
        <f t="shared" ref="V18:AS18" si="2">U$18</f>
        <v>-9680</v>
      </c>
      <c r="W18" s="374">
        <f t="shared" si="2"/>
        <v>-9680</v>
      </c>
      <c r="X18" s="365">
        <f t="shared" si="2"/>
        <v>-9680</v>
      </c>
      <c r="Y18" s="365">
        <f t="shared" si="2"/>
        <v>-9680</v>
      </c>
      <c r="Z18" s="365">
        <f t="shared" si="2"/>
        <v>-9680</v>
      </c>
      <c r="AA18" s="365">
        <f t="shared" si="2"/>
        <v>-9680</v>
      </c>
      <c r="AB18" s="374">
        <f t="shared" si="2"/>
        <v>-9680</v>
      </c>
      <c r="AC18" s="365">
        <f t="shared" si="2"/>
        <v>-9680</v>
      </c>
      <c r="AD18" s="374">
        <f t="shared" si="2"/>
        <v>-9680</v>
      </c>
      <c r="AE18" s="365">
        <f t="shared" si="2"/>
        <v>-9680</v>
      </c>
      <c r="AF18" s="365">
        <f t="shared" si="2"/>
        <v>-9680</v>
      </c>
      <c r="AG18" s="365">
        <f t="shared" si="2"/>
        <v>-9680</v>
      </c>
      <c r="AH18" s="365">
        <f t="shared" si="2"/>
        <v>-9680</v>
      </c>
      <c r="AI18" s="365">
        <f t="shared" si="2"/>
        <v>-9680</v>
      </c>
      <c r="AJ18" s="365">
        <f t="shared" si="2"/>
        <v>-9680</v>
      </c>
      <c r="AK18" s="365">
        <f t="shared" si="2"/>
        <v>-9680</v>
      </c>
      <c r="AL18" s="365">
        <f t="shared" si="2"/>
        <v>-9680</v>
      </c>
      <c r="AM18" s="365">
        <f t="shared" si="2"/>
        <v>-9680</v>
      </c>
      <c r="AN18" s="365">
        <f t="shared" si="2"/>
        <v>-9680</v>
      </c>
      <c r="AO18" s="365">
        <f t="shared" si="2"/>
        <v>-9680</v>
      </c>
      <c r="AP18" s="365">
        <f t="shared" si="2"/>
        <v>-9680</v>
      </c>
      <c r="AQ18" s="365">
        <f t="shared" si="2"/>
        <v>-9680</v>
      </c>
      <c r="AR18" s="365">
        <f t="shared" si="2"/>
        <v>-9680</v>
      </c>
      <c r="AS18" s="374">
        <f t="shared" si="2"/>
        <v>-9680</v>
      </c>
    </row>
    <row r="19" spans="2:45" x14ac:dyDescent="0.2">
      <c r="B19" s="443" t="s">
        <v>308</v>
      </c>
      <c r="C19" s="420" t="s">
        <v>19</v>
      </c>
      <c r="D19" s="339">
        <f t="shared" si="1"/>
        <v>-152000</v>
      </c>
      <c r="E19" s="436"/>
      <c r="F19" s="365">
        <f>-'Default | C_&amp;_I | Pulses'!D$19</f>
        <v>-3800</v>
      </c>
      <c r="G19" s="365">
        <f>-'Default | C_&amp;_I | Pulses'!E$19</f>
        <v>-3800</v>
      </c>
      <c r="H19" s="365">
        <f>-'Default | C_&amp;_I | Pulses'!F$19</f>
        <v>-3800</v>
      </c>
      <c r="I19" s="374">
        <f>-'Default | C_&amp;_I | Pulses'!G$19</f>
        <v>-3800</v>
      </c>
      <c r="J19" s="365">
        <f>-'Default | C_&amp;_I | Pulses'!H$19</f>
        <v>-3800</v>
      </c>
      <c r="K19" s="365">
        <f>-'Default | C_&amp;_I | Pulses'!I$19</f>
        <v>-3800</v>
      </c>
      <c r="L19" s="365">
        <f>-'Default | C_&amp;_I | Pulses'!J$19</f>
        <v>-3800</v>
      </c>
      <c r="M19" s="365">
        <f>-'Default | C_&amp;_I | Pulses'!K$19</f>
        <v>-3800</v>
      </c>
      <c r="N19" s="365">
        <f>-'Default | C_&amp;_I | Pulses'!L$19</f>
        <v>-3800</v>
      </c>
      <c r="O19" s="365">
        <f>-'Default | C_&amp;_I | Pulses'!M$19</f>
        <v>-3800</v>
      </c>
      <c r="P19" s="365">
        <f>-'Default | C_&amp;_I | Pulses'!N$19</f>
        <v>-3800</v>
      </c>
      <c r="Q19" s="365">
        <f>-'Default | C_&amp;_I | Pulses'!O$19</f>
        <v>-3800</v>
      </c>
      <c r="R19" s="365">
        <f>-'Default | C_&amp;_I | Pulses'!P$19</f>
        <v>-3800</v>
      </c>
      <c r="S19" s="365">
        <f>-'Default | C_&amp;_I | Pulses'!Q$19</f>
        <v>-3800</v>
      </c>
      <c r="T19" s="374">
        <f>-'Default | C_&amp;_I | Pulses'!R$19</f>
        <v>-3800</v>
      </c>
      <c r="U19" s="365">
        <f>T$19</f>
        <v>-3800</v>
      </c>
      <c r="V19" s="365">
        <f t="shared" ref="V19:AS19" si="3">U$19</f>
        <v>-3800</v>
      </c>
      <c r="W19" s="374">
        <f t="shared" si="3"/>
        <v>-3800</v>
      </c>
      <c r="X19" s="365">
        <f t="shared" si="3"/>
        <v>-3800</v>
      </c>
      <c r="Y19" s="365">
        <f t="shared" si="3"/>
        <v>-3800</v>
      </c>
      <c r="Z19" s="365">
        <f t="shared" si="3"/>
        <v>-3800</v>
      </c>
      <c r="AA19" s="365">
        <f t="shared" si="3"/>
        <v>-3800</v>
      </c>
      <c r="AB19" s="374">
        <f t="shared" si="3"/>
        <v>-3800</v>
      </c>
      <c r="AC19" s="365">
        <f t="shared" si="3"/>
        <v>-3800</v>
      </c>
      <c r="AD19" s="374">
        <f t="shared" si="3"/>
        <v>-3800</v>
      </c>
      <c r="AE19" s="365">
        <f t="shared" si="3"/>
        <v>-3800</v>
      </c>
      <c r="AF19" s="365">
        <f t="shared" si="3"/>
        <v>-3800</v>
      </c>
      <c r="AG19" s="365">
        <f t="shared" si="3"/>
        <v>-3800</v>
      </c>
      <c r="AH19" s="365">
        <f t="shared" si="3"/>
        <v>-3800</v>
      </c>
      <c r="AI19" s="365">
        <f t="shared" si="3"/>
        <v>-3800</v>
      </c>
      <c r="AJ19" s="365">
        <f t="shared" si="3"/>
        <v>-3800</v>
      </c>
      <c r="AK19" s="365">
        <f t="shared" si="3"/>
        <v>-3800</v>
      </c>
      <c r="AL19" s="365">
        <f t="shared" si="3"/>
        <v>-3800</v>
      </c>
      <c r="AM19" s="365">
        <f t="shared" si="3"/>
        <v>-3800</v>
      </c>
      <c r="AN19" s="365">
        <f t="shared" si="3"/>
        <v>-3800</v>
      </c>
      <c r="AO19" s="365">
        <f t="shared" si="3"/>
        <v>-3800</v>
      </c>
      <c r="AP19" s="365">
        <f t="shared" si="3"/>
        <v>-3800</v>
      </c>
      <c r="AQ19" s="365">
        <f t="shared" si="3"/>
        <v>-3800</v>
      </c>
      <c r="AR19" s="365">
        <f t="shared" si="3"/>
        <v>-3800</v>
      </c>
      <c r="AS19" s="374">
        <f t="shared" si="3"/>
        <v>-3800</v>
      </c>
    </row>
    <row r="20" spans="2:45" x14ac:dyDescent="0.2">
      <c r="B20" s="443" t="s">
        <v>309</v>
      </c>
      <c r="C20" s="420" t="s">
        <v>19</v>
      </c>
      <c r="D20" s="339">
        <f>SUM($E20:$AS20)</f>
        <v>-960000</v>
      </c>
      <c r="E20" s="436"/>
      <c r="F20" s="365">
        <f>-'Default | C_&amp;_I | Pulses'!D$21</f>
        <v>-24000</v>
      </c>
      <c r="G20" s="365">
        <f>-'Default | C_&amp;_I | Pulses'!E$21</f>
        <v>-24000</v>
      </c>
      <c r="H20" s="365">
        <f>-'Default | C_&amp;_I | Pulses'!F$21</f>
        <v>-24000</v>
      </c>
      <c r="I20" s="374">
        <f>-'Default | C_&amp;_I | Pulses'!G$21</f>
        <v>-24000</v>
      </c>
      <c r="J20" s="365">
        <f>-'Default | C_&amp;_I | Pulses'!H$21</f>
        <v>-24000</v>
      </c>
      <c r="K20" s="365">
        <f>-'Default | C_&amp;_I | Pulses'!I$21</f>
        <v>-24000</v>
      </c>
      <c r="L20" s="365">
        <f>-'Default | C_&amp;_I | Pulses'!J$21</f>
        <v>-24000</v>
      </c>
      <c r="M20" s="365">
        <f>-'Default | C_&amp;_I | Pulses'!K$21</f>
        <v>-24000</v>
      </c>
      <c r="N20" s="365">
        <f>-'Default | C_&amp;_I | Pulses'!L$21</f>
        <v>-24000</v>
      </c>
      <c r="O20" s="365">
        <f>-'Default | C_&amp;_I | Pulses'!M$21</f>
        <v>-24000</v>
      </c>
      <c r="P20" s="365">
        <f>-'Default | C_&amp;_I | Pulses'!N$21</f>
        <v>-24000</v>
      </c>
      <c r="Q20" s="365">
        <f>-'Default | C_&amp;_I | Pulses'!O$21</f>
        <v>-24000</v>
      </c>
      <c r="R20" s="365">
        <f>-'Default | C_&amp;_I | Pulses'!P$21</f>
        <v>-24000</v>
      </c>
      <c r="S20" s="365">
        <f>-'Default | C_&amp;_I | Pulses'!Q$21</f>
        <v>-24000</v>
      </c>
      <c r="T20" s="374">
        <f>-'Default | C_&amp;_I | Pulses'!R$21</f>
        <v>-24000</v>
      </c>
      <c r="U20" s="365">
        <f>T$20</f>
        <v>-24000</v>
      </c>
      <c r="V20" s="365">
        <f t="shared" ref="V20:AS20" si="4">U$20</f>
        <v>-24000</v>
      </c>
      <c r="W20" s="374">
        <f t="shared" si="4"/>
        <v>-24000</v>
      </c>
      <c r="X20" s="365">
        <f t="shared" si="4"/>
        <v>-24000</v>
      </c>
      <c r="Y20" s="365">
        <f t="shared" si="4"/>
        <v>-24000</v>
      </c>
      <c r="Z20" s="365">
        <f t="shared" si="4"/>
        <v>-24000</v>
      </c>
      <c r="AA20" s="365">
        <f t="shared" si="4"/>
        <v>-24000</v>
      </c>
      <c r="AB20" s="374">
        <f t="shared" si="4"/>
        <v>-24000</v>
      </c>
      <c r="AC20" s="365">
        <f t="shared" si="4"/>
        <v>-24000</v>
      </c>
      <c r="AD20" s="374">
        <f t="shared" si="4"/>
        <v>-24000</v>
      </c>
      <c r="AE20" s="365">
        <f t="shared" si="4"/>
        <v>-24000</v>
      </c>
      <c r="AF20" s="365">
        <f t="shared" si="4"/>
        <v>-24000</v>
      </c>
      <c r="AG20" s="365">
        <f t="shared" si="4"/>
        <v>-24000</v>
      </c>
      <c r="AH20" s="365">
        <f t="shared" si="4"/>
        <v>-24000</v>
      </c>
      <c r="AI20" s="365">
        <f t="shared" si="4"/>
        <v>-24000</v>
      </c>
      <c r="AJ20" s="365">
        <f t="shared" si="4"/>
        <v>-24000</v>
      </c>
      <c r="AK20" s="365">
        <f t="shared" si="4"/>
        <v>-24000</v>
      </c>
      <c r="AL20" s="365">
        <f t="shared" si="4"/>
        <v>-24000</v>
      </c>
      <c r="AM20" s="365">
        <f t="shared" si="4"/>
        <v>-24000</v>
      </c>
      <c r="AN20" s="365">
        <f t="shared" si="4"/>
        <v>-24000</v>
      </c>
      <c r="AO20" s="365">
        <f t="shared" si="4"/>
        <v>-24000</v>
      </c>
      <c r="AP20" s="365">
        <f t="shared" si="4"/>
        <v>-24000</v>
      </c>
      <c r="AQ20" s="365">
        <f t="shared" si="4"/>
        <v>-24000</v>
      </c>
      <c r="AR20" s="365">
        <f t="shared" si="4"/>
        <v>-24000</v>
      </c>
      <c r="AS20" s="374">
        <f t="shared" si="4"/>
        <v>-24000</v>
      </c>
    </row>
    <row r="21" spans="2:45" x14ac:dyDescent="0.2">
      <c r="B21" s="443" t="s">
        <v>310</v>
      </c>
      <c r="C21" s="420" t="s">
        <v>19</v>
      </c>
      <c r="D21" s="339">
        <f>SUM($E21:$AS21)</f>
        <v>-450666.66666666692</v>
      </c>
      <c r="E21" s="436"/>
      <c r="F21" s="365">
        <f>-'Default | C_&amp;_I | Pulses'!D$26*'Default | C_&amp;_I | Pulses'!$D$123</f>
        <v>-11266.666666666666</v>
      </c>
      <c r="G21" s="365">
        <f>-'Default | C_&amp;_I | Pulses'!E$26*'Default | C_&amp;_I | Pulses'!$D$123</f>
        <v>-11266.666666666666</v>
      </c>
      <c r="H21" s="365">
        <f>-'Default | C_&amp;_I | Pulses'!F$26*'Default | C_&amp;_I | Pulses'!$D$123</f>
        <v>-11266.666666666666</v>
      </c>
      <c r="I21" s="374">
        <f>-'Default | C_&amp;_I | Pulses'!G$26*'Default | C_&amp;_I | Pulses'!$D$123</f>
        <v>-11266.666666666666</v>
      </c>
      <c r="J21" s="365">
        <f>-'Default | C_&amp;_I | Pulses'!H$26*'Default | C_&amp;_I | Pulses'!$D$123</f>
        <v>-11266.666666666666</v>
      </c>
      <c r="K21" s="365">
        <f>-'Default | C_&amp;_I | Pulses'!I$26*'Default | C_&amp;_I | Pulses'!$D$123</f>
        <v>-11266.666666666666</v>
      </c>
      <c r="L21" s="365">
        <f>-'Default | C_&amp;_I | Pulses'!J$26*'Default | C_&amp;_I | Pulses'!$D$123</f>
        <v>-11266.666666666666</v>
      </c>
      <c r="M21" s="365">
        <f>-'Default | C_&amp;_I | Pulses'!K$26*'Default | C_&amp;_I | Pulses'!$D$123</f>
        <v>-11266.666666666666</v>
      </c>
      <c r="N21" s="365">
        <f>-'Default | C_&amp;_I | Pulses'!L$26*'Default | C_&amp;_I | Pulses'!$D$123</f>
        <v>-11266.666666666666</v>
      </c>
      <c r="O21" s="365">
        <f>-'Default | C_&amp;_I | Pulses'!M$26*'Default | C_&amp;_I | Pulses'!$D$123</f>
        <v>-11266.666666666666</v>
      </c>
      <c r="P21" s="365">
        <f>-'Default | C_&amp;_I | Pulses'!N$26*'Default | C_&amp;_I | Pulses'!$D$123</f>
        <v>-11266.666666666666</v>
      </c>
      <c r="Q21" s="365">
        <f>-'Default | C_&amp;_I | Pulses'!O$26*'Default | C_&amp;_I | Pulses'!$D$123</f>
        <v>-11266.666666666666</v>
      </c>
      <c r="R21" s="365">
        <f t="shared" ref="R21:AS21" si="5">Q$21</f>
        <v>-11266.666666666666</v>
      </c>
      <c r="S21" s="365">
        <f t="shared" si="5"/>
        <v>-11266.666666666666</v>
      </c>
      <c r="T21" s="374">
        <f t="shared" si="5"/>
        <v>-11266.666666666666</v>
      </c>
      <c r="U21" s="365">
        <f t="shared" si="5"/>
        <v>-11266.666666666666</v>
      </c>
      <c r="V21" s="365">
        <f t="shared" si="5"/>
        <v>-11266.666666666666</v>
      </c>
      <c r="W21" s="374">
        <f t="shared" si="5"/>
        <v>-11266.666666666666</v>
      </c>
      <c r="X21" s="365">
        <f t="shared" si="5"/>
        <v>-11266.666666666666</v>
      </c>
      <c r="Y21" s="365">
        <f t="shared" si="5"/>
        <v>-11266.666666666666</v>
      </c>
      <c r="Z21" s="365">
        <f t="shared" si="5"/>
        <v>-11266.666666666666</v>
      </c>
      <c r="AA21" s="365">
        <f t="shared" si="5"/>
        <v>-11266.666666666666</v>
      </c>
      <c r="AB21" s="374">
        <f t="shared" si="5"/>
        <v>-11266.666666666666</v>
      </c>
      <c r="AC21" s="365">
        <f t="shared" si="5"/>
        <v>-11266.666666666666</v>
      </c>
      <c r="AD21" s="374">
        <f t="shared" si="5"/>
        <v>-11266.666666666666</v>
      </c>
      <c r="AE21" s="365">
        <f t="shared" si="5"/>
        <v>-11266.666666666666</v>
      </c>
      <c r="AF21" s="365">
        <f t="shared" si="5"/>
        <v>-11266.666666666666</v>
      </c>
      <c r="AG21" s="365">
        <f t="shared" si="5"/>
        <v>-11266.666666666666</v>
      </c>
      <c r="AH21" s="365">
        <f t="shared" si="5"/>
        <v>-11266.666666666666</v>
      </c>
      <c r="AI21" s="365">
        <f t="shared" si="5"/>
        <v>-11266.666666666666</v>
      </c>
      <c r="AJ21" s="365">
        <f t="shared" si="5"/>
        <v>-11266.666666666666</v>
      </c>
      <c r="AK21" s="365">
        <f t="shared" si="5"/>
        <v>-11266.666666666666</v>
      </c>
      <c r="AL21" s="365">
        <f t="shared" si="5"/>
        <v>-11266.666666666666</v>
      </c>
      <c r="AM21" s="365">
        <f t="shared" si="5"/>
        <v>-11266.666666666666</v>
      </c>
      <c r="AN21" s="365">
        <f t="shared" si="5"/>
        <v>-11266.666666666666</v>
      </c>
      <c r="AO21" s="365">
        <f t="shared" si="5"/>
        <v>-11266.666666666666</v>
      </c>
      <c r="AP21" s="365">
        <f t="shared" si="5"/>
        <v>-11266.666666666666</v>
      </c>
      <c r="AQ21" s="365">
        <f t="shared" si="5"/>
        <v>-11266.666666666666</v>
      </c>
      <c r="AR21" s="365">
        <f t="shared" si="5"/>
        <v>-11266.666666666666</v>
      </c>
      <c r="AS21" s="374">
        <f t="shared" si="5"/>
        <v>-11266.666666666666</v>
      </c>
    </row>
    <row r="22" spans="2:45" x14ac:dyDescent="0.2">
      <c r="B22" s="445"/>
      <c r="C22" s="422"/>
      <c r="D22" s="341"/>
      <c r="E22" s="438"/>
      <c r="F22" s="367"/>
      <c r="G22" s="367"/>
      <c r="H22" s="367"/>
      <c r="I22" s="37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77"/>
      <c r="U22" s="367"/>
      <c r="V22" s="367"/>
      <c r="W22" s="377"/>
      <c r="X22" s="367"/>
      <c r="Y22" s="367"/>
      <c r="Z22" s="367"/>
      <c r="AA22" s="367"/>
      <c r="AB22" s="377"/>
      <c r="AC22" s="367"/>
      <c r="AD22" s="37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77"/>
    </row>
    <row r="23" spans="2:45" s="35" customFormat="1" x14ac:dyDescent="0.2">
      <c r="B23" s="358" t="s">
        <v>311</v>
      </c>
      <c r="C23" s="425" t="s">
        <v>19</v>
      </c>
      <c r="D23" s="392">
        <f ca="1">SUM($E23:$AS23)</f>
        <v>388613.33333333337</v>
      </c>
      <c r="E23" s="439">
        <f>SUM(E$10:E$21)</f>
        <v>-279800</v>
      </c>
      <c r="F23" s="368">
        <f ca="1">SUM(F$10:F$21)</f>
        <v>33325.333333333336</v>
      </c>
      <c r="G23" s="368">
        <f t="shared" ref="G23:AP23" ca="1" si="6">SUM(G$10:G$21)</f>
        <v>33325.333333333336</v>
      </c>
      <c r="H23" s="368">
        <f t="shared" ca="1" si="6"/>
        <v>33325.333333333336</v>
      </c>
      <c r="I23" s="378">
        <f ca="1">SUM(I$10:I$21)</f>
        <v>33325.333333333336</v>
      </c>
      <c r="J23" s="368">
        <f ca="1">SUM(J$10:J$21)</f>
        <v>33325.333333333336</v>
      </c>
      <c r="K23" s="368">
        <f t="shared" ca="1" si="6"/>
        <v>33325.333333333336</v>
      </c>
      <c r="L23" s="368">
        <f t="shared" ca="1" si="6"/>
        <v>33325.333333333336</v>
      </c>
      <c r="M23" s="368">
        <f t="shared" ca="1" si="6"/>
        <v>33325.333333333336</v>
      </c>
      <c r="N23" s="368">
        <f ca="1">SUM(N$10:N$21)</f>
        <v>33325.333333333336</v>
      </c>
      <c r="O23" s="368">
        <f t="shared" ca="1" si="6"/>
        <v>-83974.666666666672</v>
      </c>
      <c r="P23" s="368">
        <f t="shared" ca="1" si="6"/>
        <v>33325.333333333336</v>
      </c>
      <c r="Q23" s="368">
        <f t="shared" ca="1" si="6"/>
        <v>33325.333333333336</v>
      </c>
      <c r="R23" s="368">
        <f t="shared" ca="1" si="6"/>
        <v>33325.333333333336</v>
      </c>
      <c r="S23" s="368">
        <f t="shared" ca="1" si="6"/>
        <v>33325.333333333336</v>
      </c>
      <c r="T23" s="378">
        <f t="shared" ca="1" si="6"/>
        <v>27025.333333333336</v>
      </c>
      <c r="U23" s="368">
        <f t="shared" ca="1" si="6"/>
        <v>33325.333333333336</v>
      </c>
      <c r="V23" s="368">
        <f t="shared" ca="1" si="6"/>
        <v>33325.333333333336</v>
      </c>
      <c r="W23" s="378">
        <f t="shared" ca="1" si="6"/>
        <v>33325.333333333336</v>
      </c>
      <c r="X23" s="368">
        <f t="shared" ca="1" si="6"/>
        <v>33325.333333333336</v>
      </c>
      <c r="Y23" s="368">
        <f t="shared" ca="1" si="6"/>
        <v>-175374.66666666666</v>
      </c>
      <c r="Z23" s="368">
        <f t="shared" ca="1" si="6"/>
        <v>33325.333333333336</v>
      </c>
      <c r="AA23" s="368">
        <f t="shared" ca="1" si="6"/>
        <v>33325.333333333336</v>
      </c>
      <c r="AB23" s="378">
        <f t="shared" ca="1" si="6"/>
        <v>33325.333333333336</v>
      </c>
      <c r="AC23" s="368">
        <f t="shared" ca="1" si="6"/>
        <v>33325.333333333336</v>
      </c>
      <c r="AD23" s="378">
        <f t="shared" ca="1" si="6"/>
        <v>33325.333333333336</v>
      </c>
      <c r="AE23" s="368">
        <f t="shared" ca="1" si="6"/>
        <v>33325.333333333336</v>
      </c>
      <c r="AF23" s="368">
        <f t="shared" ca="1" si="6"/>
        <v>33325.333333333336</v>
      </c>
      <c r="AG23" s="368">
        <f t="shared" ca="1" si="6"/>
        <v>33325.333333333336</v>
      </c>
      <c r="AH23" s="368">
        <f t="shared" ca="1" si="6"/>
        <v>33325.333333333336</v>
      </c>
      <c r="AI23" s="368">
        <f t="shared" ca="1" si="6"/>
        <v>-90274.666666666672</v>
      </c>
      <c r="AJ23" s="368">
        <f t="shared" ca="1" si="6"/>
        <v>33325.333333333336</v>
      </c>
      <c r="AK23" s="368">
        <f t="shared" ca="1" si="6"/>
        <v>33325.333333333336</v>
      </c>
      <c r="AL23" s="368">
        <f t="shared" ca="1" si="6"/>
        <v>33325.333333333336</v>
      </c>
      <c r="AM23" s="368">
        <f t="shared" ca="1" si="6"/>
        <v>33325.333333333336</v>
      </c>
      <c r="AN23" s="368">
        <f t="shared" ca="1" si="6"/>
        <v>33325.333333333336</v>
      </c>
      <c r="AO23" s="368">
        <f t="shared" ca="1" si="6"/>
        <v>33325.333333333336</v>
      </c>
      <c r="AP23" s="368">
        <f t="shared" ca="1" si="6"/>
        <v>33325.333333333336</v>
      </c>
      <c r="AQ23" s="368">
        <f ca="1">SUM(AQ$10:AQ$21)</f>
        <v>33325.333333333336</v>
      </c>
      <c r="AR23" s="368">
        <f ca="1">SUM(AR$10:AR$21)</f>
        <v>33325.333333333336</v>
      </c>
      <c r="AS23" s="378">
        <f ca="1">SUM(AS$10:AS$21)</f>
        <v>-175374.66666666666</v>
      </c>
    </row>
    <row r="24" spans="2:45" x14ac:dyDescent="0.2">
      <c r="B24" s="444"/>
      <c r="C24" s="421"/>
      <c r="D24" s="342"/>
      <c r="E24" s="437"/>
      <c r="F24" s="369">
        <f ca="1">$E$23+$F$23</f>
        <v>-246474.66666666666</v>
      </c>
      <c r="G24" s="369">
        <f ca="1">F$24+G$23</f>
        <v>-213149.33333333331</v>
      </c>
      <c r="H24" s="369">
        <f ca="1">G$24+H$23</f>
        <v>-179823.99999999997</v>
      </c>
      <c r="I24" s="379">
        <f t="shared" ref="I24:AP24" ca="1" si="7">H$24+I$23</f>
        <v>-146498.66666666663</v>
      </c>
      <c r="J24" s="369">
        <f ca="1">I$24+J$23</f>
        <v>-113173.33333333328</v>
      </c>
      <c r="K24" s="369">
        <f ca="1">J$24+K$23</f>
        <v>-79847.999999999942</v>
      </c>
      <c r="L24" s="369">
        <f ca="1">K$24+L$23</f>
        <v>-46522.666666666606</v>
      </c>
      <c r="M24" s="369">
        <f ca="1">L$24+M$23</f>
        <v>-13197.33333333327</v>
      </c>
      <c r="N24" s="369">
        <f ca="1">M$24+N$23</f>
        <v>20128.000000000065</v>
      </c>
      <c r="O24" s="369">
        <f t="shared" ca="1" si="7"/>
        <v>-63846.666666666606</v>
      </c>
      <c r="P24" s="369">
        <f t="shared" ca="1" si="7"/>
        <v>-30521.33333333327</v>
      </c>
      <c r="Q24" s="369">
        <f ca="1">P$24+Q$23</f>
        <v>2804.0000000000655</v>
      </c>
      <c r="R24" s="369">
        <f ca="1">Q$24+R$23</f>
        <v>36129.333333333401</v>
      </c>
      <c r="S24" s="369">
        <f ca="1">R$24+S$23</f>
        <v>69454.666666666744</v>
      </c>
      <c r="T24" s="379">
        <f t="shared" ca="1" si="7"/>
        <v>96480.000000000087</v>
      </c>
      <c r="U24" s="369">
        <f ca="1">T$24+U$23</f>
        <v>129805.33333333343</v>
      </c>
      <c r="V24" s="369">
        <f t="shared" ca="1" si="7"/>
        <v>163130.66666666677</v>
      </c>
      <c r="W24" s="379">
        <f ca="1">V$24+W$23</f>
        <v>196456.00000000012</v>
      </c>
      <c r="X24" s="369">
        <f t="shared" ca="1" si="7"/>
        <v>229781.33333333346</v>
      </c>
      <c r="Y24" s="369">
        <f t="shared" ca="1" si="7"/>
        <v>54406.666666666802</v>
      </c>
      <c r="Z24" s="369">
        <f t="shared" ca="1" si="7"/>
        <v>87732.000000000146</v>
      </c>
      <c r="AA24" s="369">
        <f t="shared" ca="1" si="7"/>
        <v>121057.33333333349</v>
      </c>
      <c r="AB24" s="379">
        <f t="shared" ca="1" si="7"/>
        <v>154382.66666666683</v>
      </c>
      <c r="AC24" s="369">
        <f ca="1">AB$24+AC$23</f>
        <v>187708.00000000017</v>
      </c>
      <c r="AD24" s="379">
        <f t="shared" ca="1" si="7"/>
        <v>221033.33333333352</v>
      </c>
      <c r="AE24" s="369">
        <f t="shared" ca="1" si="7"/>
        <v>254358.66666666686</v>
      </c>
      <c r="AF24" s="369">
        <f t="shared" ca="1" si="7"/>
        <v>287684.00000000017</v>
      </c>
      <c r="AG24" s="369">
        <f t="shared" ca="1" si="7"/>
        <v>321009.33333333349</v>
      </c>
      <c r="AH24" s="369">
        <f ca="1">AG$24+AH$23</f>
        <v>354334.6666666668</v>
      </c>
      <c r="AI24" s="369">
        <f t="shared" ca="1" si="7"/>
        <v>264060.00000000012</v>
      </c>
      <c r="AJ24" s="369">
        <f ca="1">AI$24+AJ$23</f>
        <v>297385.33333333343</v>
      </c>
      <c r="AK24" s="369">
        <f t="shared" ca="1" si="7"/>
        <v>330710.66666666674</v>
      </c>
      <c r="AL24" s="369">
        <f t="shared" ca="1" si="7"/>
        <v>364036.00000000006</v>
      </c>
      <c r="AM24" s="369">
        <f ca="1">AL$24+AM$23</f>
        <v>397361.33333333337</v>
      </c>
      <c r="AN24" s="369">
        <f t="shared" ca="1" si="7"/>
        <v>430686.66666666669</v>
      </c>
      <c r="AO24" s="369">
        <f t="shared" ca="1" si="7"/>
        <v>464012</v>
      </c>
      <c r="AP24" s="369">
        <f t="shared" ca="1" si="7"/>
        <v>497337.33333333331</v>
      </c>
      <c r="AQ24" s="369">
        <f ca="1">AP$24+AQ$23</f>
        <v>530662.66666666663</v>
      </c>
      <c r="AR24" s="369">
        <f ca="1">AQ$24+AR$23</f>
        <v>563988</v>
      </c>
      <c r="AS24" s="379">
        <f ca="1">AR$24+AS$23</f>
        <v>388613.33333333337</v>
      </c>
    </row>
    <row r="25" spans="2:45" x14ac:dyDescent="0.2">
      <c r="B25" s="446" t="s">
        <v>312</v>
      </c>
      <c r="C25" s="423" t="s">
        <v>285</v>
      </c>
      <c r="D25" s="343"/>
      <c r="E25" s="440"/>
      <c r="F25" s="370">
        <f ca="1">'Default | C_&amp;_I | Pulses'!D$25</f>
        <v>120</v>
      </c>
      <c r="G25" s="370">
        <f ca="1">'Default | C_&amp;_I | Pulses'!E$25</f>
        <v>120</v>
      </c>
      <c r="H25" s="370">
        <f ca="1">'Default | C_&amp;_I | Pulses'!F$25</f>
        <v>120</v>
      </c>
      <c r="I25" s="380">
        <f ca="1">'Default | C_&amp;_I | Pulses'!G$25</f>
        <v>120</v>
      </c>
      <c r="J25" s="370">
        <f ca="1">'Default | C_&amp;_I | Pulses'!H$25</f>
        <v>120</v>
      </c>
      <c r="K25" s="370">
        <f ca="1">'Default | C_&amp;_I | Pulses'!I$25</f>
        <v>120</v>
      </c>
      <c r="L25" s="370">
        <f ca="1">'Default | C_&amp;_I | Pulses'!J$25</f>
        <v>120</v>
      </c>
      <c r="M25" s="370">
        <f ca="1">'Default | C_&amp;_I | Pulses'!K$25</f>
        <v>120</v>
      </c>
      <c r="N25" s="370">
        <f ca="1">'Default | C_&amp;_I | Pulses'!L$25</f>
        <v>120</v>
      </c>
      <c r="O25" s="370">
        <f ca="1">'Default | C_&amp;_I | Pulses'!M$25</f>
        <v>120</v>
      </c>
      <c r="P25" s="370">
        <f ca="1">'Default | C_&amp;_I | Pulses'!N$25</f>
        <v>120</v>
      </c>
      <c r="Q25" s="370">
        <f ca="1">'Default | C_&amp;_I | Pulses'!O$25</f>
        <v>120</v>
      </c>
      <c r="R25" s="370">
        <f ca="1">'Default | C_&amp;_I | Pulses'!P$25</f>
        <v>120</v>
      </c>
      <c r="S25" s="370">
        <f ca="1">'Default | C_&amp;_I | Pulses'!Q$25</f>
        <v>120</v>
      </c>
      <c r="T25" s="380">
        <f ca="1">'Default | C_&amp;_I | Pulses'!R$25</f>
        <v>120</v>
      </c>
      <c r="U25" s="370">
        <f ca="1">T$25</f>
        <v>120</v>
      </c>
      <c r="V25" s="370">
        <f ca="1">U$25</f>
        <v>120</v>
      </c>
      <c r="W25" s="380">
        <f ca="1">V$25</f>
        <v>120</v>
      </c>
      <c r="X25" s="370">
        <f ca="1">W$25</f>
        <v>120</v>
      </c>
      <c r="Y25" s="370">
        <f t="shared" ref="Y25:AS25" ca="1" si="8">X$25</f>
        <v>120</v>
      </c>
      <c r="Z25" s="370">
        <f t="shared" ca="1" si="8"/>
        <v>120</v>
      </c>
      <c r="AA25" s="370">
        <f t="shared" ca="1" si="8"/>
        <v>120</v>
      </c>
      <c r="AB25" s="380">
        <f t="shared" ca="1" si="8"/>
        <v>120</v>
      </c>
      <c r="AC25" s="370">
        <f t="shared" ca="1" si="8"/>
        <v>120</v>
      </c>
      <c r="AD25" s="380">
        <f t="shared" ca="1" si="8"/>
        <v>120</v>
      </c>
      <c r="AE25" s="370">
        <f t="shared" ca="1" si="8"/>
        <v>120</v>
      </c>
      <c r="AF25" s="370">
        <f t="shared" ca="1" si="8"/>
        <v>120</v>
      </c>
      <c r="AG25" s="370">
        <f t="shared" ca="1" si="8"/>
        <v>120</v>
      </c>
      <c r="AH25" s="370">
        <f t="shared" ca="1" si="8"/>
        <v>120</v>
      </c>
      <c r="AI25" s="370">
        <f t="shared" ca="1" si="8"/>
        <v>120</v>
      </c>
      <c r="AJ25" s="370">
        <f t="shared" ca="1" si="8"/>
        <v>120</v>
      </c>
      <c r="AK25" s="370">
        <f t="shared" ca="1" si="8"/>
        <v>120</v>
      </c>
      <c r="AL25" s="370">
        <f t="shared" ca="1" si="8"/>
        <v>120</v>
      </c>
      <c r="AM25" s="370">
        <f t="shared" ca="1" si="8"/>
        <v>120</v>
      </c>
      <c r="AN25" s="370">
        <f t="shared" ca="1" si="8"/>
        <v>120</v>
      </c>
      <c r="AO25" s="370">
        <f t="shared" ca="1" si="8"/>
        <v>120</v>
      </c>
      <c r="AP25" s="370">
        <f t="shared" ca="1" si="8"/>
        <v>120</v>
      </c>
      <c r="AQ25" s="370">
        <f t="shared" ca="1" si="8"/>
        <v>120</v>
      </c>
      <c r="AR25" s="370">
        <f t="shared" ca="1" si="8"/>
        <v>120</v>
      </c>
      <c r="AS25" s="380">
        <f t="shared" ca="1" si="8"/>
        <v>120</v>
      </c>
    </row>
    <row r="26" spans="2:45" x14ac:dyDescent="0.2">
      <c r="B26" s="446" t="s">
        <v>313</v>
      </c>
      <c r="C26" s="423" t="s">
        <v>61</v>
      </c>
      <c r="D26" s="343"/>
      <c r="E26" s="440"/>
      <c r="F26" s="370">
        <f>'Default | C_&amp;_I | Pulses'!D$26</f>
        <v>173.33333333333331</v>
      </c>
      <c r="G26" s="370">
        <f>'Default | C_&amp;_I | Pulses'!E$26</f>
        <v>173.33333333333331</v>
      </c>
      <c r="H26" s="370">
        <f>'Default | C_&amp;_I | Pulses'!F$26</f>
        <v>173.33333333333331</v>
      </c>
      <c r="I26" s="380">
        <f>'Default | C_&amp;_I | Pulses'!G$26</f>
        <v>173.33333333333331</v>
      </c>
      <c r="J26" s="370">
        <f>'Default | C_&amp;_I | Pulses'!H$26</f>
        <v>173.33333333333331</v>
      </c>
      <c r="K26" s="370">
        <f>'Default | C_&amp;_I | Pulses'!I$26</f>
        <v>173.33333333333331</v>
      </c>
      <c r="L26" s="370">
        <f>'Default | C_&amp;_I | Pulses'!J$26</f>
        <v>173.33333333333331</v>
      </c>
      <c r="M26" s="370">
        <f>'Default | C_&amp;_I | Pulses'!K$26</f>
        <v>173.33333333333331</v>
      </c>
      <c r="N26" s="370">
        <f>'Default | C_&amp;_I | Pulses'!L$26</f>
        <v>173.33333333333331</v>
      </c>
      <c r="O26" s="370">
        <f>'Default | C_&amp;_I | Pulses'!M$26</f>
        <v>173.33333333333331</v>
      </c>
      <c r="P26" s="370">
        <f>'Default | C_&amp;_I | Pulses'!N$26</f>
        <v>173.33333333333331</v>
      </c>
      <c r="Q26" s="370">
        <f>'Default | C_&amp;_I | Pulses'!O$26</f>
        <v>173.33333333333331</v>
      </c>
      <c r="R26" s="370">
        <f>'Default | C_&amp;_I | Pulses'!P$26</f>
        <v>173.33333333333331</v>
      </c>
      <c r="S26" s="370">
        <f>'Default | C_&amp;_I | Pulses'!Q$26</f>
        <v>173.33333333333331</v>
      </c>
      <c r="T26" s="380">
        <f>'Default | C_&amp;_I | Pulses'!R$26</f>
        <v>173.33333333333331</v>
      </c>
      <c r="U26" s="370">
        <f>T$26</f>
        <v>173.33333333333331</v>
      </c>
      <c r="V26" s="370">
        <f>U$26</f>
        <v>173.33333333333331</v>
      </c>
      <c r="W26" s="380">
        <f>V$26</f>
        <v>173.33333333333331</v>
      </c>
      <c r="X26" s="370">
        <f t="shared" ref="X26:AS26" si="9">W$26</f>
        <v>173.33333333333331</v>
      </c>
      <c r="Y26" s="370">
        <f t="shared" si="9"/>
        <v>173.33333333333331</v>
      </c>
      <c r="Z26" s="370">
        <f t="shared" si="9"/>
        <v>173.33333333333331</v>
      </c>
      <c r="AA26" s="370">
        <f t="shared" si="9"/>
        <v>173.33333333333331</v>
      </c>
      <c r="AB26" s="380">
        <f t="shared" si="9"/>
        <v>173.33333333333331</v>
      </c>
      <c r="AC26" s="370">
        <f t="shared" si="9"/>
        <v>173.33333333333331</v>
      </c>
      <c r="AD26" s="380">
        <f t="shared" si="9"/>
        <v>173.33333333333331</v>
      </c>
      <c r="AE26" s="370">
        <f t="shared" si="9"/>
        <v>173.33333333333331</v>
      </c>
      <c r="AF26" s="370">
        <f t="shared" si="9"/>
        <v>173.33333333333331</v>
      </c>
      <c r="AG26" s="370">
        <f t="shared" si="9"/>
        <v>173.33333333333331</v>
      </c>
      <c r="AH26" s="370">
        <f t="shared" si="9"/>
        <v>173.33333333333331</v>
      </c>
      <c r="AI26" s="370">
        <f t="shared" si="9"/>
        <v>173.33333333333331</v>
      </c>
      <c r="AJ26" s="370">
        <f t="shared" si="9"/>
        <v>173.33333333333331</v>
      </c>
      <c r="AK26" s="370">
        <f t="shared" si="9"/>
        <v>173.33333333333331</v>
      </c>
      <c r="AL26" s="370">
        <f t="shared" si="9"/>
        <v>173.33333333333331</v>
      </c>
      <c r="AM26" s="370">
        <f t="shared" si="9"/>
        <v>173.33333333333331</v>
      </c>
      <c r="AN26" s="370">
        <f t="shared" si="9"/>
        <v>173.33333333333331</v>
      </c>
      <c r="AO26" s="370">
        <f t="shared" si="9"/>
        <v>173.33333333333331</v>
      </c>
      <c r="AP26" s="370">
        <f t="shared" si="9"/>
        <v>173.33333333333331</v>
      </c>
      <c r="AQ26" s="370">
        <f t="shared" si="9"/>
        <v>173.33333333333331</v>
      </c>
      <c r="AR26" s="370">
        <f t="shared" si="9"/>
        <v>173.33333333333331</v>
      </c>
      <c r="AS26" s="380">
        <f t="shared" si="9"/>
        <v>173.33333333333331</v>
      </c>
    </row>
    <row r="27" spans="2:45" x14ac:dyDescent="0.2">
      <c r="B27" s="331" t="s">
        <v>314</v>
      </c>
      <c r="C27" s="424" t="s">
        <v>69</v>
      </c>
      <c r="D27" s="344"/>
      <c r="E27" s="441"/>
      <c r="F27" s="371">
        <f>'Default | C_&amp;_I | Pulses'!$D$38</f>
        <v>40</v>
      </c>
      <c r="G27" s="371">
        <f>'Default | C_&amp;_I | Pulses'!$D$38</f>
        <v>40</v>
      </c>
      <c r="H27" s="325">
        <f>'Default | C_&amp;_I | Pulses'!$D$38</f>
        <v>40</v>
      </c>
      <c r="I27" s="363">
        <f>'Default | C_&amp;_I | Pulses'!$D$38</f>
        <v>40</v>
      </c>
      <c r="J27" s="371">
        <f>'Default | C_&amp;_I | Pulses'!$D$38</f>
        <v>40</v>
      </c>
      <c r="K27" s="371">
        <f>'Default | C_&amp;_I | Pulses'!$D$38</f>
        <v>40</v>
      </c>
      <c r="L27" s="371">
        <f>'Default | C_&amp;_I | Pulses'!$D$38</f>
        <v>40</v>
      </c>
      <c r="M27" s="371">
        <f>'Default | C_&amp;_I | Pulses'!$D$38</f>
        <v>40</v>
      </c>
      <c r="N27" s="371">
        <f>'Default | C_&amp;_I | Pulses'!$D$38</f>
        <v>40</v>
      </c>
      <c r="O27" s="371">
        <f>'Default | C_&amp;_I | Pulses'!$D$38</f>
        <v>40</v>
      </c>
      <c r="P27" s="371">
        <f>'Default | C_&amp;_I | Pulses'!$D$38</f>
        <v>40</v>
      </c>
      <c r="Q27" s="371">
        <f>'Default | C_&amp;_I | Pulses'!$D$38</f>
        <v>40</v>
      </c>
      <c r="R27" s="371">
        <f>'Default | C_&amp;_I | Pulses'!$D$38</f>
        <v>40</v>
      </c>
      <c r="S27" s="325">
        <f>'Default | C_&amp;_I | Pulses'!$D$38</f>
        <v>40</v>
      </c>
      <c r="T27" s="363">
        <f>'Default | C_&amp;_I | Pulses'!$D$38</f>
        <v>40</v>
      </c>
      <c r="U27" s="371">
        <f>'Default | C_&amp;_I | Pulses'!$D$38</f>
        <v>40</v>
      </c>
      <c r="V27" s="371">
        <f>'Default | C_&amp;_I | Pulses'!$D$38</f>
        <v>40</v>
      </c>
      <c r="W27" s="381">
        <f>'Default | C_&amp;_I | Pulses'!$D$38</f>
        <v>40</v>
      </c>
      <c r="X27" s="371">
        <f>'Default | C_&amp;_I | Pulses'!$D$38</f>
        <v>40</v>
      </c>
      <c r="Y27" s="371">
        <f>'Default | C_&amp;_I | Pulses'!$D$38</f>
        <v>40</v>
      </c>
      <c r="Z27" s="371">
        <f>'Default | C_&amp;_I | Pulses'!$D$38</f>
        <v>40</v>
      </c>
      <c r="AA27" s="371">
        <f>'Default | C_&amp;_I | Pulses'!$D$38</f>
        <v>40</v>
      </c>
      <c r="AB27" s="381">
        <f>'Default | C_&amp;_I | Pulses'!$D$38</f>
        <v>40</v>
      </c>
      <c r="AC27" s="325">
        <f>'Default | C_&amp;_I | Pulses'!$D$38</f>
        <v>40</v>
      </c>
      <c r="AD27" s="363">
        <f>'Default | C_&amp;_I | Pulses'!$D$38</f>
        <v>40</v>
      </c>
      <c r="AE27" s="371">
        <f>'Default | C_&amp;_I | Pulses'!$D$38</f>
        <v>40</v>
      </c>
      <c r="AF27" s="371">
        <f>'Default | C_&amp;_I | Pulses'!$D$38</f>
        <v>40</v>
      </c>
      <c r="AG27" s="371">
        <f>'Default | C_&amp;_I | Pulses'!$D$38</f>
        <v>40</v>
      </c>
      <c r="AH27" s="371">
        <f>'Default | C_&amp;_I | Pulses'!$D$38</f>
        <v>40</v>
      </c>
      <c r="AI27" s="371">
        <f>'Default | C_&amp;_I | Pulses'!$D$38</f>
        <v>40</v>
      </c>
      <c r="AJ27" s="371">
        <f>'Default | C_&amp;_I | Pulses'!$D$38</f>
        <v>40</v>
      </c>
      <c r="AK27" s="371">
        <f>'Default | C_&amp;_I | Pulses'!$D$38</f>
        <v>40</v>
      </c>
      <c r="AL27" s="371">
        <f>'Default | C_&amp;_I | Pulses'!$D$38</f>
        <v>40</v>
      </c>
      <c r="AM27" s="371">
        <f>'Default | C_&amp;_I | Pulses'!$D$38</f>
        <v>40</v>
      </c>
      <c r="AN27" s="371">
        <f>'Default | C_&amp;_I | Pulses'!$D$38</f>
        <v>40</v>
      </c>
      <c r="AO27" s="371">
        <f>'Default | C_&amp;_I | Pulses'!$D$38</f>
        <v>40</v>
      </c>
      <c r="AP27" s="371">
        <f>'Default | C_&amp;_I | Pulses'!$D$38</f>
        <v>40</v>
      </c>
      <c r="AQ27" s="371">
        <f>'Default | C_&amp;_I | Pulses'!$D$38</f>
        <v>40</v>
      </c>
      <c r="AR27" s="371">
        <f>'Default | C_&amp;_I | Pulses'!$D$38</f>
        <v>40</v>
      </c>
      <c r="AS27" s="381">
        <f>'Default | C_&amp;_I | Pulses'!$D$38</f>
        <v>40</v>
      </c>
    </row>
    <row r="28" spans="2:45" x14ac:dyDescent="0.2">
      <c r="B28" s="459"/>
      <c r="C28" s="332"/>
      <c r="D28" s="324"/>
      <c r="F28" s="47"/>
      <c r="G28" s="47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</row>
    <row r="29" spans="2:45" x14ac:dyDescent="0.2">
      <c r="B29" s="396"/>
      <c r="C29" s="397"/>
      <c r="D29" s="483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</row>
    <row r="30" spans="2:45" ht="12.75" thickBot="1" x14ac:dyDescent="0.25">
      <c r="B30" s="396"/>
      <c r="C30" s="397"/>
      <c r="D30" s="398"/>
      <c r="F30" s="49"/>
      <c r="G30" s="49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</row>
    <row r="31" spans="2:45" ht="12.75" x14ac:dyDescent="0.2">
      <c r="B31" s="463" t="s">
        <v>315</v>
      </c>
      <c r="C31" s="481" t="s">
        <v>316</v>
      </c>
      <c r="D31" s="475">
        <f ca="1">COUNTIF($F$24:$AS$24,"&lt;0")</f>
        <v>10</v>
      </c>
      <c r="F31" s="49"/>
      <c r="G31" s="49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</row>
    <row r="32" spans="2:45" ht="12.75" x14ac:dyDescent="0.2">
      <c r="B32" s="391" t="s">
        <v>317</v>
      </c>
      <c r="C32" s="390" t="s">
        <v>53</v>
      </c>
      <c r="D32" s="345">
        <f ca="1">MAX($F$23:$AS$23)/MAX($F$27:$AS$27)</f>
        <v>833.13333333333344</v>
      </c>
      <c r="F32" s="49"/>
      <c r="G32" s="49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</row>
    <row r="33" spans="2:45" ht="13.5" thickBot="1" x14ac:dyDescent="0.25">
      <c r="B33" s="464" t="s">
        <v>318</v>
      </c>
      <c r="C33" s="482" t="s">
        <v>64</v>
      </c>
      <c r="D33" s="476">
        <f ca="1">IFERROR(IRR($E$24:$AS$24)*100,"Not Applicable")</f>
        <v>7.9079350571423346</v>
      </c>
      <c r="F33" s="49"/>
      <c r="G33" s="49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</row>
    <row r="34" spans="2:45" ht="12.75" thickBot="1" x14ac:dyDescent="0.25">
      <c r="B34" s="399"/>
      <c r="C34" s="397"/>
      <c r="D34" s="400"/>
    </row>
    <row r="35" spans="2:45" ht="12.75" x14ac:dyDescent="0.2">
      <c r="B35" s="463" t="s">
        <v>319</v>
      </c>
      <c r="C35" s="481" t="s">
        <v>19</v>
      </c>
      <c r="D35" s="475">
        <f ca="1">NPV('Default | C_&amp;_I | Pulses'!$D$34/100,$F$23:$AS$23)+$E$23</f>
        <v>18464.772107263969</v>
      </c>
      <c r="E35" s="9"/>
      <c r="F35" s="9"/>
    </row>
    <row r="36" spans="2:45" ht="12.75" x14ac:dyDescent="0.2">
      <c r="B36" s="391" t="s">
        <v>320</v>
      </c>
      <c r="C36" s="390" t="s">
        <v>53</v>
      </c>
      <c r="D36" s="345">
        <f ca="1">$D$35/MAX($F$27:$AS$27)</f>
        <v>461.61930268159921</v>
      </c>
    </row>
    <row r="37" spans="2:45" ht="13.5" thickBot="1" x14ac:dyDescent="0.25">
      <c r="B37" s="464" t="s">
        <v>321</v>
      </c>
      <c r="C37" s="482" t="s">
        <v>100</v>
      </c>
      <c r="D37" s="477">
        <f ca="1">$D$36/(MAX($F$26:$AS$26)/MAX($F$27:$AS$27))</f>
        <v>106.52753138806136</v>
      </c>
    </row>
    <row r="38" spans="2:45" ht="12" customHeight="1" x14ac:dyDescent="0.2">
      <c r="B38" s="399"/>
      <c r="C38" s="397"/>
      <c r="D38" s="400"/>
    </row>
    <row r="39" spans="2:45" ht="12" customHeight="1" x14ac:dyDescent="0.2">
      <c r="B39" s="388"/>
      <c r="C39" s="388"/>
      <c r="D39" s="388"/>
    </row>
    <row r="40" spans="2:45" ht="12" customHeight="1" x14ac:dyDescent="0.2"/>
    <row r="41" spans="2:45" ht="12" customHeight="1" x14ac:dyDescent="0.2"/>
    <row r="42" spans="2:45" ht="12" customHeight="1" x14ac:dyDescent="0.2"/>
    <row r="43" spans="2:45" ht="12" customHeight="1" x14ac:dyDescent="0.2"/>
    <row r="44" spans="2:45" ht="12" customHeight="1" x14ac:dyDescent="0.2"/>
  </sheetData>
  <sheetProtection algorithmName="SHA-512" hashValue="jAB6kMgsAr2IQYbGHj2IAClbVquuh6SOBvJk3GgCMqZ7yGGrQJ7z603YqkAAJCbFCXvpQZTCJJAoTitNx6YhCw==" saltValue="mpLeskuoErmSRW4IxUSwGw==" spinCount="100000" sheet="1" objects="1" scenarios="1"/>
  <hyperlinks>
    <hyperlink ref="B4" location="Main_Menu!A1" display="Back to Main Menu" xr:uid="{00000000-0004-0000-0F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>
    <tabColor theme="5" tint="-0.249977111117893"/>
  </sheetPr>
  <dimension ref="A1:AT44"/>
  <sheetViews>
    <sheetView workbookViewId="0"/>
  </sheetViews>
  <sheetFormatPr defaultColWidth="0" defaultRowHeight="12" customHeight="1" zeroHeight="1" x14ac:dyDescent="0.2"/>
  <cols>
    <col min="1" max="1" width="2.7109375" style="8" customWidth="1"/>
    <col min="2" max="2" width="33.85546875" style="8" customWidth="1"/>
    <col min="3" max="3" width="10.42578125" style="8" customWidth="1"/>
    <col min="4" max="4" width="15.42578125" style="8" customWidth="1"/>
    <col min="5" max="45" width="13.28515625" style="8" customWidth="1"/>
    <col min="46" max="46" width="9.140625" style="8" customWidth="1"/>
    <col min="47" max="16384" width="9.140625" style="8" hidden="1"/>
  </cols>
  <sheetData>
    <row r="1" spans="2:45" ht="12" customHeight="1" x14ac:dyDescent="0.2"/>
    <row r="2" spans="2:45" ht="63.95" customHeight="1" x14ac:dyDescent="0.2"/>
    <row r="3" spans="2:45" ht="24" customHeight="1" x14ac:dyDescent="0.2"/>
    <row r="4" spans="2:45" ht="23.1" customHeight="1" x14ac:dyDescent="0.2">
      <c r="B4" s="321" t="s">
        <v>338</v>
      </c>
      <c r="C4" s="9"/>
      <c r="D4" s="9"/>
      <c r="E4" s="9"/>
      <c r="F4" s="9"/>
    </row>
    <row r="5" spans="2:45" ht="15" x14ac:dyDescent="0.2">
      <c r="B5" s="410"/>
      <c r="C5" s="9"/>
      <c r="D5" s="9"/>
      <c r="E5" s="9"/>
      <c r="F5" s="9"/>
    </row>
    <row r="6" spans="2:45" s="34" customFormat="1" ht="23.25" x14ac:dyDescent="0.25">
      <c r="B6" s="411" t="s">
        <v>329</v>
      </c>
      <c r="C6" s="33"/>
      <c r="D6" s="33"/>
      <c r="E6" s="33"/>
      <c r="F6" s="33"/>
      <c r="G6" s="32"/>
      <c r="H6" s="32"/>
      <c r="I6" s="32"/>
      <c r="J6" s="32"/>
      <c r="K6" s="32"/>
      <c r="L6" s="32"/>
      <c r="M6" s="32"/>
      <c r="N6" s="32"/>
    </row>
    <row r="7" spans="2:45" ht="12.75" thickBot="1" x14ac:dyDescent="0.25">
      <c r="C7" s="9"/>
      <c r="D7" s="9"/>
      <c r="E7" s="9"/>
      <c r="F7" s="9"/>
    </row>
    <row r="8" spans="2:45" x14ac:dyDescent="0.2">
      <c r="C8" s="332"/>
      <c r="D8" s="417"/>
      <c r="E8" s="9"/>
      <c r="F8" s="9"/>
    </row>
    <row r="9" spans="2:45" s="41" customFormat="1" ht="12.75" x14ac:dyDescent="0.2">
      <c r="B9" s="415" t="s">
        <v>28</v>
      </c>
      <c r="C9" s="416" t="s">
        <v>7</v>
      </c>
      <c r="D9" s="347" t="s">
        <v>298</v>
      </c>
      <c r="E9" s="351" t="s">
        <v>111</v>
      </c>
      <c r="F9" s="352" t="s">
        <v>29</v>
      </c>
      <c r="G9" s="352" t="s">
        <v>30</v>
      </c>
      <c r="H9" s="352" t="s">
        <v>31</v>
      </c>
      <c r="I9" s="352" t="s">
        <v>32</v>
      </c>
      <c r="J9" s="352" t="s">
        <v>33</v>
      </c>
      <c r="K9" s="352" t="s">
        <v>34</v>
      </c>
      <c r="L9" s="352" t="s">
        <v>35</v>
      </c>
      <c r="M9" s="352" t="s">
        <v>36</v>
      </c>
      <c r="N9" s="352" t="s">
        <v>37</v>
      </c>
      <c r="O9" s="352" t="s">
        <v>38</v>
      </c>
      <c r="P9" s="352" t="s">
        <v>39</v>
      </c>
      <c r="Q9" s="352" t="s">
        <v>40</v>
      </c>
      <c r="R9" s="352" t="s">
        <v>41</v>
      </c>
      <c r="S9" s="352" t="s">
        <v>42</v>
      </c>
      <c r="T9" s="352" t="s">
        <v>112</v>
      </c>
      <c r="U9" s="352" t="s">
        <v>113</v>
      </c>
      <c r="V9" s="352" t="s">
        <v>114</v>
      </c>
      <c r="W9" s="352" t="s">
        <v>115</v>
      </c>
      <c r="X9" s="352" t="s">
        <v>116</v>
      </c>
      <c r="Y9" s="352" t="s">
        <v>117</v>
      </c>
      <c r="Z9" s="352" t="s">
        <v>118</v>
      </c>
      <c r="AA9" s="352" t="s">
        <v>119</v>
      </c>
      <c r="AB9" s="352" t="s">
        <v>120</v>
      </c>
      <c r="AC9" s="352" t="s">
        <v>121</v>
      </c>
      <c r="AD9" s="352" t="s">
        <v>122</v>
      </c>
      <c r="AE9" s="352" t="s">
        <v>123</v>
      </c>
      <c r="AF9" s="352" t="s">
        <v>124</v>
      </c>
      <c r="AG9" s="352" t="s">
        <v>125</v>
      </c>
      <c r="AH9" s="352" t="s">
        <v>126</v>
      </c>
      <c r="AI9" s="352" t="s">
        <v>127</v>
      </c>
      <c r="AJ9" s="352" t="s">
        <v>128</v>
      </c>
      <c r="AK9" s="352" t="s">
        <v>129</v>
      </c>
      <c r="AL9" s="352" t="s">
        <v>130</v>
      </c>
      <c r="AM9" s="352" t="s">
        <v>131</v>
      </c>
      <c r="AN9" s="352" t="s">
        <v>132</v>
      </c>
      <c r="AO9" s="352" t="s">
        <v>133</v>
      </c>
      <c r="AP9" s="352" t="s">
        <v>134</v>
      </c>
      <c r="AQ9" s="352" t="s">
        <v>135</v>
      </c>
      <c r="AR9" s="352" t="s">
        <v>136</v>
      </c>
      <c r="AS9" s="352" t="s">
        <v>137</v>
      </c>
    </row>
    <row r="10" spans="2:45" x14ac:dyDescent="0.2">
      <c r="B10" s="442" t="s">
        <v>299</v>
      </c>
      <c r="C10" s="419" t="s">
        <v>19</v>
      </c>
      <c r="D10" s="418">
        <f ca="1">SUM($E10:$AS10)</f>
        <v>26793600</v>
      </c>
      <c r="E10" s="435"/>
      <c r="F10" s="383">
        <f ca="1">'Default | C_&amp;_I | Cotton'!D$25</f>
        <v>669840</v>
      </c>
      <c r="G10" s="383">
        <f ca="1">'Default | C_&amp;_I | Cotton'!E$25</f>
        <v>669840</v>
      </c>
      <c r="H10" s="383">
        <f ca="1">'Default | C_&amp;_I | Cotton'!F$25</f>
        <v>669840</v>
      </c>
      <c r="I10" s="383">
        <f ca="1">'Default | C_&amp;_I | Cotton'!G$25</f>
        <v>669840</v>
      </c>
      <c r="J10" s="383">
        <f ca="1">'Default | C_&amp;_I | Cotton'!H$25</f>
        <v>669840</v>
      </c>
      <c r="K10" s="383">
        <f ca="1">'Default | C_&amp;_I | Cotton'!I$25</f>
        <v>669840</v>
      </c>
      <c r="L10" s="383">
        <f ca="1">'Default | C_&amp;_I | Cotton'!J$25</f>
        <v>669840</v>
      </c>
      <c r="M10" s="383">
        <f ca="1">'Default | C_&amp;_I | Cotton'!K$25</f>
        <v>669840</v>
      </c>
      <c r="N10" s="383">
        <f ca="1">'Default | C_&amp;_I | Cotton'!L$25</f>
        <v>669840</v>
      </c>
      <c r="O10" s="383">
        <f ca="1">'Default | C_&amp;_I | Cotton'!M$25</f>
        <v>669840</v>
      </c>
      <c r="P10" s="383">
        <f ca="1">'Default | C_&amp;_I | Cotton'!N$25</f>
        <v>669840</v>
      </c>
      <c r="Q10" s="383">
        <f ca="1">'Default | C_&amp;_I | Cotton'!O$25</f>
        <v>669840</v>
      </c>
      <c r="R10" s="383">
        <f ca="1">'Default | C_&amp;_I | Cotton'!P$25</f>
        <v>669840</v>
      </c>
      <c r="S10" s="383">
        <f ca="1">'Default | C_&amp;_I | Cotton'!Q$25</f>
        <v>669840</v>
      </c>
      <c r="T10" s="383">
        <f ca="1">'Default | C_&amp;_I | Cotton'!R$25</f>
        <v>669840</v>
      </c>
      <c r="U10" s="384">
        <f ca="1">T$10</f>
        <v>669840</v>
      </c>
      <c r="V10" s="383">
        <f ca="1">U$10</f>
        <v>669840</v>
      </c>
      <c r="W10" s="384">
        <f t="shared" ref="W10:AS10" ca="1" si="0">V$10</f>
        <v>669840</v>
      </c>
      <c r="X10" s="383">
        <f ca="1">W$10</f>
        <v>669840</v>
      </c>
      <c r="Y10" s="383">
        <f t="shared" ca="1" si="0"/>
        <v>669840</v>
      </c>
      <c r="Z10" s="383">
        <f ca="1">Y$10</f>
        <v>669840</v>
      </c>
      <c r="AA10" s="383">
        <f t="shared" ca="1" si="0"/>
        <v>669840</v>
      </c>
      <c r="AB10" s="383">
        <f t="shared" ca="1" si="0"/>
        <v>669840</v>
      </c>
      <c r="AC10" s="384">
        <f ca="1">AB$10</f>
        <v>669840</v>
      </c>
      <c r="AD10" s="383">
        <f t="shared" ca="1" si="0"/>
        <v>669840</v>
      </c>
      <c r="AE10" s="383">
        <f t="shared" ca="1" si="0"/>
        <v>669840</v>
      </c>
      <c r="AF10" s="383">
        <f ca="1">AE$10</f>
        <v>669840</v>
      </c>
      <c r="AG10" s="383">
        <f t="shared" ca="1" si="0"/>
        <v>669840</v>
      </c>
      <c r="AH10" s="383">
        <f t="shared" ca="1" si="0"/>
        <v>669840</v>
      </c>
      <c r="AI10" s="383">
        <f t="shared" ca="1" si="0"/>
        <v>669840</v>
      </c>
      <c r="AJ10" s="383">
        <f t="shared" ca="1" si="0"/>
        <v>669840</v>
      </c>
      <c r="AK10" s="383">
        <f t="shared" ca="1" si="0"/>
        <v>669840</v>
      </c>
      <c r="AL10" s="383">
        <f t="shared" ca="1" si="0"/>
        <v>669840</v>
      </c>
      <c r="AM10" s="383">
        <f t="shared" ca="1" si="0"/>
        <v>669840</v>
      </c>
      <c r="AN10" s="383">
        <f t="shared" ca="1" si="0"/>
        <v>669840</v>
      </c>
      <c r="AO10" s="383">
        <f t="shared" ca="1" si="0"/>
        <v>669840</v>
      </c>
      <c r="AP10" s="383">
        <f t="shared" ca="1" si="0"/>
        <v>669840</v>
      </c>
      <c r="AQ10" s="383">
        <f t="shared" ca="1" si="0"/>
        <v>669840</v>
      </c>
      <c r="AR10" s="383">
        <f ca="1">AQ$10</f>
        <v>669840</v>
      </c>
      <c r="AS10" s="384">
        <f t="shared" ca="1" si="0"/>
        <v>669840</v>
      </c>
    </row>
    <row r="11" spans="2:45" x14ac:dyDescent="0.2">
      <c r="B11" s="443"/>
      <c r="C11" s="420"/>
      <c r="D11" s="340"/>
      <c r="E11" s="436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74"/>
      <c r="V11" s="365"/>
      <c r="W11" s="374"/>
      <c r="X11" s="365"/>
      <c r="Y11" s="365"/>
      <c r="Z11" s="365"/>
      <c r="AA11" s="365"/>
      <c r="AB11" s="365"/>
      <c r="AC11" s="374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374"/>
    </row>
    <row r="12" spans="2:45" x14ac:dyDescent="0.2">
      <c r="B12" s="443" t="s">
        <v>301</v>
      </c>
      <c r="C12" s="420" t="s">
        <v>19</v>
      </c>
      <c r="D12" s="339">
        <f t="shared" ref="D12:D19" si="1">SUM($E12:$AS12)</f>
        <v>0</v>
      </c>
      <c r="E12" s="436">
        <f>-'Default | C_&amp;_I | Cotton'!$D$40*'Default | C_&amp;_I | Cotton'!$D$83</f>
        <v>0</v>
      </c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74"/>
      <c r="V12" s="365"/>
      <c r="W12" s="374"/>
      <c r="X12" s="365"/>
      <c r="Y12" s="365"/>
      <c r="Z12" s="365"/>
      <c r="AA12" s="365"/>
      <c r="AB12" s="365"/>
      <c r="AC12" s="374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  <c r="AP12" s="365"/>
      <c r="AQ12" s="365"/>
      <c r="AR12" s="365"/>
      <c r="AS12" s="374"/>
    </row>
    <row r="13" spans="2:45" x14ac:dyDescent="0.2">
      <c r="B13" s="443" t="s">
        <v>302</v>
      </c>
      <c r="C13" s="420" t="s">
        <v>19</v>
      </c>
      <c r="D13" s="339">
        <f>SUM($E13:$AS13)</f>
        <v>-525000</v>
      </c>
      <c r="E13" s="436">
        <f>-'Default | C_&amp;_I | Cotton'!$D$40*'Default | C_&amp;_I | Cotton'!$D$84</f>
        <v>-525000</v>
      </c>
      <c r="F13" s="365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6"/>
      <c r="V13" s="372"/>
      <c r="W13" s="376"/>
      <c r="X13" s="372"/>
      <c r="Y13" s="372"/>
      <c r="Z13" s="372"/>
      <c r="AA13" s="372"/>
      <c r="AB13" s="372"/>
      <c r="AC13" s="376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6"/>
    </row>
    <row r="14" spans="2:45" x14ac:dyDescent="0.2">
      <c r="B14" s="443" t="s">
        <v>303</v>
      </c>
      <c r="C14" s="420" t="s">
        <v>19</v>
      </c>
      <c r="D14" s="339">
        <f>SUM($E14:$AS14)</f>
        <v>0</v>
      </c>
      <c r="E14" s="436">
        <f>-'Default | C_&amp;_I | Cotton'!$D$40*'Default | C_&amp;_I | Cotton'!$D$85*'Default | C_&amp;_I | Cotton'!$D$86</f>
        <v>0</v>
      </c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74"/>
      <c r="V14" s="365"/>
      <c r="W14" s="374"/>
      <c r="X14" s="365"/>
      <c r="Y14" s="365"/>
      <c r="Z14" s="365"/>
      <c r="AA14" s="365"/>
      <c r="AB14" s="365"/>
      <c r="AC14" s="374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365"/>
      <c r="AQ14" s="365"/>
      <c r="AR14" s="365"/>
      <c r="AS14" s="374"/>
    </row>
    <row r="15" spans="2:45" x14ac:dyDescent="0.2">
      <c r="B15" s="443" t="s">
        <v>304</v>
      </c>
      <c r="C15" s="420" t="s">
        <v>19</v>
      </c>
      <c r="D15" s="339">
        <f>SUM($E15:$AS15)</f>
        <v>0</v>
      </c>
      <c r="E15" s="436">
        <f>-MAX($F$26:$AS$26)*'Default | C_&amp;_I | Cotton'!$D$87</f>
        <v>0</v>
      </c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74"/>
      <c r="V15" s="365"/>
      <c r="W15" s="374"/>
      <c r="X15" s="365"/>
      <c r="Y15" s="365"/>
      <c r="Z15" s="365"/>
      <c r="AA15" s="365"/>
      <c r="AB15" s="365"/>
      <c r="AC15" s="374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365"/>
      <c r="AQ15" s="365"/>
      <c r="AR15" s="365"/>
      <c r="AS15" s="374"/>
    </row>
    <row r="16" spans="2:45" x14ac:dyDescent="0.2">
      <c r="B16" s="443" t="s">
        <v>327</v>
      </c>
      <c r="C16" s="420" t="s">
        <v>19</v>
      </c>
      <c r="D16" s="339">
        <f>SUM($E16:$AS16)</f>
        <v>-200000</v>
      </c>
      <c r="E16" s="436">
        <f>-'Default | C_&amp;_I | Cotton'!$D$88</f>
        <v>-100000</v>
      </c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74"/>
      <c r="V16" s="365"/>
      <c r="W16" s="374"/>
      <c r="X16" s="365"/>
      <c r="Y16" s="365"/>
      <c r="Z16" s="365"/>
      <c r="AA16" s="365"/>
      <c r="AB16" s="365"/>
      <c r="AC16" s="374"/>
      <c r="AD16" s="365">
        <f>-'Default | C_&amp;_I | Cotton'!$D$88</f>
        <v>-100000</v>
      </c>
      <c r="AE16" s="365"/>
      <c r="AF16" s="365"/>
      <c r="AG16" s="365"/>
      <c r="AH16" s="365"/>
      <c r="AI16" s="365"/>
      <c r="AJ16" s="365"/>
      <c r="AK16" s="365"/>
      <c r="AL16" s="365"/>
      <c r="AM16" s="365"/>
      <c r="AN16" s="365"/>
      <c r="AO16" s="365"/>
      <c r="AP16" s="365"/>
      <c r="AQ16" s="365"/>
      <c r="AR16" s="365"/>
      <c r="AS16" s="374"/>
    </row>
    <row r="17" spans="2:45" x14ac:dyDescent="0.2">
      <c r="B17" s="443" t="s">
        <v>306</v>
      </c>
      <c r="C17" s="420" t="s">
        <v>19</v>
      </c>
      <c r="D17" s="339">
        <f t="shared" si="1"/>
        <v>-3490600</v>
      </c>
      <c r="E17" s="436">
        <f>-SUMIFS('Default | C_&amp;_I | Cotton'!$D$94:$D$107,'Default | C_&amp;_I | Cotton'!O$94:O$107,"=1")</f>
        <v>-1506800</v>
      </c>
      <c r="F17" s="365">
        <f>-SUMIFS('Default | C_&amp;_I | Cotton'!$D$94:$D$107,'Default | C_&amp;_I | Cotton'!P$94:P$107,"=1")</f>
        <v>0</v>
      </c>
      <c r="G17" s="365">
        <f>-SUMIFS('Default | C_&amp;_I | Cotton'!$D$94:$D$107,'Default | C_&amp;_I | Cotton'!Q$94:Q$107,"=1")</f>
        <v>0</v>
      </c>
      <c r="H17" s="365">
        <f>-SUMIFS('Default | C_&amp;_I | Cotton'!$D$94:$D$107,'Default | C_&amp;_I | Cotton'!R$94:R$107,"=1")</f>
        <v>0</v>
      </c>
      <c r="I17" s="365">
        <f>-SUMIFS('Default | C_&amp;_I | Cotton'!$D$94:$D$107,'Default | C_&amp;_I | Cotton'!S$94:S$107,"=1")</f>
        <v>0</v>
      </c>
      <c r="J17" s="365">
        <f>-SUMIFS('Default | C_&amp;_I | Cotton'!$D$94:$D$107,'Default | C_&amp;_I | Cotton'!T$94:T$107,"=1")</f>
        <v>0</v>
      </c>
      <c r="K17" s="365">
        <f>-SUMIFS('Default | C_&amp;_I | Cotton'!$D$94:$D$107,'Default | C_&amp;_I | Cotton'!U$94:U$107,"=1")</f>
        <v>0</v>
      </c>
      <c r="L17" s="365">
        <f>-SUMIFS('Default | C_&amp;_I | Cotton'!$D$94:$D$107,'Default | C_&amp;_I | Cotton'!V$94:V$107,"=1")</f>
        <v>0</v>
      </c>
      <c r="M17" s="365">
        <f>-SUMIFS('Default | C_&amp;_I | Cotton'!$D$94:$D$107,'Default | C_&amp;_I | Cotton'!W$94:W$107,"=1")</f>
        <v>0</v>
      </c>
      <c r="N17" s="365">
        <f>-SUMIFS('Default | C_&amp;_I | Cotton'!$D$94:$D$107,'Default | C_&amp;_I | Cotton'!X$94:X$107,"=1")</f>
        <v>0</v>
      </c>
      <c r="O17" s="365">
        <f>-SUMIFS('Default | C_&amp;_I | Cotton'!$D$94:$D$107,'Default | C_&amp;_I | Cotton'!Y$94:Y$107,"=1")</f>
        <v>-159000</v>
      </c>
      <c r="P17" s="365">
        <f>-SUMIFS('Default | C_&amp;_I | Cotton'!$D$94:$D$107,'Default | C_&amp;_I | Cotton'!Z$94:Z$107,"=1")</f>
        <v>0</v>
      </c>
      <c r="Q17" s="365">
        <f>-SUMIFS('Default | C_&amp;_I | Cotton'!$D$94:$D$107,'Default | C_&amp;_I | Cotton'!AA$94:AA$107,"=1")</f>
        <v>0</v>
      </c>
      <c r="R17" s="365">
        <f>-SUMIFS('Default | C_&amp;_I | Cotton'!$D$94:$D$107,'Default | C_&amp;_I | Cotton'!AB$94:AB$107,"=1")</f>
        <v>0</v>
      </c>
      <c r="S17" s="365">
        <f>-SUMIFS('Default | C_&amp;_I | Cotton'!$D$94:$D$107,'Default | C_&amp;_I | Cotton'!AC$94:AC$107,"=1")</f>
        <v>0</v>
      </c>
      <c r="T17" s="365">
        <f>-SUMIFS('Default | C_&amp;_I | Cotton'!$D$94:$D$107,'Default | C_&amp;_I | Cotton'!AD$94:AD$107,"=1")</f>
        <v>0</v>
      </c>
      <c r="U17" s="374">
        <f>-SUMIFS('Default | C_&amp;_I | Cotton'!$D$94:$D$107,'Default | C_&amp;_I | Cotton'!AE$94:AE$107,"=1")</f>
        <v>0</v>
      </c>
      <c r="V17" s="365">
        <f>-SUMIFS('Default | C_&amp;_I | Cotton'!$D$94:$D$107,'Default | C_&amp;_I | Cotton'!AF$94:AF$107,"=1")</f>
        <v>0</v>
      </c>
      <c r="W17" s="374">
        <f>-SUMIFS('Default | C_&amp;_I | Cotton'!$D$94:$D$107,'Default | C_&amp;_I | Cotton'!AG$94:AG$107,"=1")</f>
        <v>0</v>
      </c>
      <c r="X17" s="365">
        <f>-SUMIFS('Default | C_&amp;_I | Cotton'!$D$94:$D$107,'Default | C_&amp;_I | Cotton'!AH$94:AH$107,"=1")</f>
        <v>0</v>
      </c>
      <c r="Y17" s="365">
        <f>-SUMIFS('Default | C_&amp;_I | Cotton'!$D$94:$D$107,'Default | C_&amp;_I | Cotton'!AI$94:AI$107,"=1")</f>
        <v>-159000</v>
      </c>
      <c r="Z17" s="365">
        <f>-SUMIFS('Default | C_&amp;_I | Cotton'!$D$94:$D$107,'Default | C_&amp;_I | Cotton'!AJ$94:AJ$107,"=1")</f>
        <v>0</v>
      </c>
      <c r="AA17" s="365">
        <f>-SUMIFS('Default | C_&amp;_I | Cotton'!$D$94:$D$107,'Default | C_&amp;_I | Cotton'!AK$94:AK$107,"=1")</f>
        <v>0</v>
      </c>
      <c r="AB17" s="365">
        <f>-SUMIFS('Default | C_&amp;_I | Cotton'!$D$94:$D$107,'Default | C_&amp;_I | Cotton'!AL$94:AL$107,"=1")</f>
        <v>0</v>
      </c>
      <c r="AC17" s="374">
        <f>-SUMIFS('Default | C_&amp;_I | Cotton'!$D$94:$D$107,'Default | C_&amp;_I | Cotton'!AM$94:AM$107,"=1")</f>
        <v>0</v>
      </c>
      <c r="AD17" s="365">
        <f>-SUMIFS('Default | C_&amp;_I | Cotton'!$D$94:$D$107,'Default | C_&amp;_I | Cotton'!AN$94:AN$107,"=1")</f>
        <v>-1347800</v>
      </c>
      <c r="AE17" s="365">
        <f>-SUMIFS('Default | C_&amp;_I | Cotton'!$D$94:$D$107,'Default | C_&amp;_I | Cotton'!AO$94:AO$107,"=1")</f>
        <v>0</v>
      </c>
      <c r="AF17" s="365">
        <f>-SUMIFS('Default | C_&amp;_I | Cotton'!$D$94:$D$107,'Default | C_&amp;_I | Cotton'!AP$94:AP$107,"=1")</f>
        <v>0</v>
      </c>
      <c r="AG17" s="365">
        <f>-SUMIFS('Default | C_&amp;_I | Cotton'!$D$94:$D$107,'Default | C_&amp;_I | Cotton'!AQ$94:AQ$107,"=1")</f>
        <v>0</v>
      </c>
      <c r="AH17" s="365">
        <f>-SUMIFS('Default | C_&amp;_I | Cotton'!$D$94:$D$107,'Default | C_&amp;_I | Cotton'!AR$94:AR$107,"=1")</f>
        <v>0</v>
      </c>
      <c r="AI17" s="365">
        <f>-SUMIFS('Default | C_&amp;_I | Cotton'!$D$94:$D$107,'Default | C_&amp;_I | Cotton'!AS$94:AS$107,"=1")</f>
        <v>-159000</v>
      </c>
      <c r="AJ17" s="365">
        <f>-SUMIFS('Default | C_&amp;_I | Cotton'!$D$94:$D$107,'Default | C_&amp;_I | Cotton'!AT$94:AT$107,"=1")</f>
        <v>0</v>
      </c>
      <c r="AK17" s="365">
        <f>-SUMIFS('Default | C_&amp;_I | Cotton'!$D$94:$D$107,'Default | C_&amp;_I | Cotton'!AU$94:AU$107,"=1")</f>
        <v>0</v>
      </c>
      <c r="AL17" s="365">
        <f>-SUMIFS('Default | C_&amp;_I | Cotton'!$D$94:$D$107,'Default | C_&amp;_I | Cotton'!AV$94:AV$107,"=1")</f>
        <v>0</v>
      </c>
      <c r="AM17" s="365">
        <f>-SUMIFS('Default | C_&amp;_I | Cotton'!$D$94:$D$107,'Default | C_&amp;_I | Cotton'!AW$94:AW$107,"=1")</f>
        <v>0</v>
      </c>
      <c r="AN17" s="365">
        <f>-SUMIFS('Default | C_&amp;_I | Cotton'!$D$94:$D$107,'Default | C_&amp;_I | Cotton'!AX$94:AX$107,"=1")</f>
        <v>0</v>
      </c>
      <c r="AO17" s="365">
        <f>-SUMIFS('Default | C_&amp;_I | Cotton'!$D$94:$D$107,'Default | C_&amp;_I | Cotton'!AY$94:AY$107,"=1")</f>
        <v>0</v>
      </c>
      <c r="AP17" s="365">
        <f>-SUMIFS('Default | C_&amp;_I | Cotton'!$D$94:$D$107,'Default | C_&amp;_I | Cotton'!AZ$94:AZ$107,"=1")</f>
        <v>0</v>
      </c>
      <c r="AQ17" s="365">
        <f>-SUMIFS('Default | C_&amp;_I | Cotton'!$D$94:$D$107,'Default | C_&amp;_I | Cotton'!BA$94:BA$107,"=1")</f>
        <v>0</v>
      </c>
      <c r="AR17" s="365">
        <f>-SUMIFS('Default | C_&amp;_I | Cotton'!$D$94:$D$107,'Default | C_&amp;_I | Cotton'!BB$94:BB$107,"=1")</f>
        <v>0</v>
      </c>
      <c r="AS17" s="374">
        <f>-SUMIFS('Default | C_&amp;_I | Cotton'!$D$94:$D$107,'Default | C_&amp;_I | Cotton'!BC$94:BC$107,"=1")</f>
        <v>-159000</v>
      </c>
    </row>
    <row r="18" spans="2:45" x14ac:dyDescent="0.2">
      <c r="B18" s="443" t="s">
        <v>307</v>
      </c>
      <c r="C18" s="420" t="s">
        <v>19</v>
      </c>
      <c r="D18" s="339">
        <f t="shared" si="1"/>
        <v>-4236000</v>
      </c>
      <c r="E18" s="436"/>
      <c r="F18" s="365">
        <f>-'Default | C_&amp;_I | Cotton'!D$20</f>
        <v>-105900</v>
      </c>
      <c r="G18" s="365">
        <f>-'Default | C_&amp;_I | Cotton'!E$20</f>
        <v>-105900</v>
      </c>
      <c r="H18" s="365">
        <f>-'Default | C_&amp;_I | Cotton'!F$20</f>
        <v>-105900</v>
      </c>
      <c r="I18" s="365">
        <f>-'Default | C_&amp;_I | Cotton'!G$20</f>
        <v>-105900</v>
      </c>
      <c r="J18" s="365">
        <f>-'Default | C_&amp;_I | Cotton'!H$20</f>
        <v>-105900</v>
      </c>
      <c r="K18" s="365">
        <f>-'Default | C_&amp;_I | Cotton'!I$20</f>
        <v>-105900</v>
      </c>
      <c r="L18" s="365">
        <f>-'Default | C_&amp;_I | Cotton'!J$20</f>
        <v>-105900</v>
      </c>
      <c r="M18" s="365">
        <f>-'Default | C_&amp;_I | Cotton'!K$20</f>
        <v>-105900</v>
      </c>
      <c r="N18" s="365">
        <f>-'Default | C_&amp;_I | Cotton'!L$20</f>
        <v>-105900</v>
      </c>
      <c r="O18" s="365">
        <f>-'Default | C_&amp;_I | Cotton'!M$20</f>
        <v>-105900</v>
      </c>
      <c r="P18" s="365">
        <f>-'Default | C_&amp;_I | Cotton'!N$20</f>
        <v>-105900</v>
      </c>
      <c r="Q18" s="365">
        <f>-'Default | C_&amp;_I | Cotton'!O$20</f>
        <v>-105900</v>
      </c>
      <c r="R18" s="365">
        <f>-'Default | C_&amp;_I | Cotton'!P$20</f>
        <v>-105900</v>
      </c>
      <c r="S18" s="365">
        <f>-'Default | C_&amp;_I | Cotton'!Q$20</f>
        <v>-105900</v>
      </c>
      <c r="T18" s="365">
        <f>-'Default | C_&amp;_I | Cotton'!R$20</f>
        <v>-105900</v>
      </c>
      <c r="U18" s="374">
        <f>T$18</f>
        <v>-105900</v>
      </c>
      <c r="V18" s="365">
        <f t="shared" ref="V18:AS18" si="2">U$18</f>
        <v>-105900</v>
      </c>
      <c r="W18" s="374">
        <f t="shared" si="2"/>
        <v>-105900</v>
      </c>
      <c r="X18" s="365">
        <f t="shared" si="2"/>
        <v>-105900</v>
      </c>
      <c r="Y18" s="365">
        <f t="shared" si="2"/>
        <v>-105900</v>
      </c>
      <c r="Z18" s="365">
        <f t="shared" si="2"/>
        <v>-105900</v>
      </c>
      <c r="AA18" s="365">
        <f t="shared" si="2"/>
        <v>-105900</v>
      </c>
      <c r="AB18" s="365">
        <f t="shared" si="2"/>
        <v>-105900</v>
      </c>
      <c r="AC18" s="374">
        <f t="shared" si="2"/>
        <v>-105900</v>
      </c>
      <c r="AD18" s="365">
        <f t="shared" si="2"/>
        <v>-105900</v>
      </c>
      <c r="AE18" s="365">
        <f t="shared" si="2"/>
        <v>-105900</v>
      </c>
      <c r="AF18" s="365">
        <f t="shared" si="2"/>
        <v>-105900</v>
      </c>
      <c r="AG18" s="365">
        <f t="shared" si="2"/>
        <v>-105900</v>
      </c>
      <c r="AH18" s="365">
        <f t="shared" si="2"/>
        <v>-105900</v>
      </c>
      <c r="AI18" s="365">
        <f t="shared" si="2"/>
        <v>-105900</v>
      </c>
      <c r="AJ18" s="365">
        <f t="shared" si="2"/>
        <v>-105900</v>
      </c>
      <c r="AK18" s="365">
        <f t="shared" si="2"/>
        <v>-105900</v>
      </c>
      <c r="AL18" s="365">
        <f t="shared" si="2"/>
        <v>-105900</v>
      </c>
      <c r="AM18" s="365">
        <f t="shared" si="2"/>
        <v>-105900</v>
      </c>
      <c r="AN18" s="365">
        <f t="shared" si="2"/>
        <v>-105900</v>
      </c>
      <c r="AO18" s="365">
        <f t="shared" si="2"/>
        <v>-105900</v>
      </c>
      <c r="AP18" s="365">
        <f t="shared" si="2"/>
        <v>-105900</v>
      </c>
      <c r="AQ18" s="365">
        <f t="shared" si="2"/>
        <v>-105900</v>
      </c>
      <c r="AR18" s="365">
        <f t="shared" si="2"/>
        <v>-105900</v>
      </c>
      <c r="AS18" s="374">
        <f t="shared" si="2"/>
        <v>-105900</v>
      </c>
    </row>
    <row r="19" spans="2:45" x14ac:dyDescent="0.2">
      <c r="B19" s="443" t="s">
        <v>308</v>
      </c>
      <c r="C19" s="420" t="s">
        <v>19</v>
      </c>
      <c r="D19" s="339">
        <f t="shared" ca="1" si="1"/>
        <v>-4416000</v>
      </c>
      <c r="E19" s="436"/>
      <c r="F19" s="365">
        <f ca="1">-'Default | C_&amp;_I | Cotton'!D$21</f>
        <v>-110400</v>
      </c>
      <c r="G19" s="365">
        <f ca="1">-'Default | C_&amp;_I | Cotton'!E$21</f>
        <v>-110400</v>
      </c>
      <c r="H19" s="365">
        <f ca="1">-'Default | C_&amp;_I | Cotton'!F$21</f>
        <v>-110400</v>
      </c>
      <c r="I19" s="365">
        <f ca="1">-'Default | C_&amp;_I | Cotton'!G$21</f>
        <v>-110400</v>
      </c>
      <c r="J19" s="365">
        <f ca="1">-'Default | C_&amp;_I | Cotton'!H$21</f>
        <v>-110400</v>
      </c>
      <c r="K19" s="365">
        <f ca="1">-'Default | C_&amp;_I | Cotton'!I$21</f>
        <v>-110400</v>
      </c>
      <c r="L19" s="365">
        <f ca="1">-'Default | C_&amp;_I | Cotton'!J$21</f>
        <v>-110400</v>
      </c>
      <c r="M19" s="365">
        <f ca="1">-'Default | C_&amp;_I | Cotton'!K$21</f>
        <v>-110400</v>
      </c>
      <c r="N19" s="365">
        <f ca="1">-'Default | C_&amp;_I | Cotton'!L$21</f>
        <v>-110400</v>
      </c>
      <c r="O19" s="365">
        <f ca="1">-'Default | C_&amp;_I | Cotton'!M$21</f>
        <v>-110400</v>
      </c>
      <c r="P19" s="365">
        <f ca="1">-'Default | C_&amp;_I | Cotton'!N$21</f>
        <v>-110400</v>
      </c>
      <c r="Q19" s="365">
        <f ca="1">-'Default | C_&amp;_I | Cotton'!O$21</f>
        <v>-110400</v>
      </c>
      <c r="R19" s="365">
        <f ca="1">-'Default | C_&amp;_I | Cotton'!P$21</f>
        <v>-110400</v>
      </c>
      <c r="S19" s="365">
        <f ca="1">-'Default | C_&amp;_I | Cotton'!Q$21</f>
        <v>-110400</v>
      </c>
      <c r="T19" s="365">
        <f ca="1">-'Default | C_&amp;_I | Cotton'!R$21</f>
        <v>-110400</v>
      </c>
      <c r="U19" s="374">
        <f ca="1">T$19</f>
        <v>-110400</v>
      </c>
      <c r="V19" s="365">
        <f t="shared" ref="V19:AS19" ca="1" si="3">U$19</f>
        <v>-110400</v>
      </c>
      <c r="W19" s="374">
        <f t="shared" ca="1" si="3"/>
        <v>-110400</v>
      </c>
      <c r="X19" s="365">
        <f t="shared" ca="1" si="3"/>
        <v>-110400</v>
      </c>
      <c r="Y19" s="365">
        <f t="shared" ca="1" si="3"/>
        <v>-110400</v>
      </c>
      <c r="Z19" s="365">
        <f t="shared" ca="1" si="3"/>
        <v>-110400</v>
      </c>
      <c r="AA19" s="365">
        <f t="shared" ca="1" si="3"/>
        <v>-110400</v>
      </c>
      <c r="AB19" s="365">
        <f t="shared" ca="1" si="3"/>
        <v>-110400</v>
      </c>
      <c r="AC19" s="374">
        <f t="shared" ca="1" si="3"/>
        <v>-110400</v>
      </c>
      <c r="AD19" s="365">
        <f t="shared" ca="1" si="3"/>
        <v>-110400</v>
      </c>
      <c r="AE19" s="365">
        <f t="shared" ca="1" si="3"/>
        <v>-110400</v>
      </c>
      <c r="AF19" s="365">
        <f t="shared" ca="1" si="3"/>
        <v>-110400</v>
      </c>
      <c r="AG19" s="365">
        <f t="shared" ca="1" si="3"/>
        <v>-110400</v>
      </c>
      <c r="AH19" s="365">
        <f t="shared" ca="1" si="3"/>
        <v>-110400</v>
      </c>
      <c r="AI19" s="365">
        <f t="shared" ca="1" si="3"/>
        <v>-110400</v>
      </c>
      <c r="AJ19" s="365">
        <f t="shared" ca="1" si="3"/>
        <v>-110400</v>
      </c>
      <c r="AK19" s="365">
        <f t="shared" ca="1" si="3"/>
        <v>-110400</v>
      </c>
      <c r="AL19" s="365">
        <f t="shared" ca="1" si="3"/>
        <v>-110400</v>
      </c>
      <c r="AM19" s="365">
        <f t="shared" ca="1" si="3"/>
        <v>-110400</v>
      </c>
      <c r="AN19" s="365">
        <f t="shared" ca="1" si="3"/>
        <v>-110400</v>
      </c>
      <c r="AO19" s="365">
        <f t="shared" ca="1" si="3"/>
        <v>-110400</v>
      </c>
      <c r="AP19" s="365">
        <f t="shared" ca="1" si="3"/>
        <v>-110400</v>
      </c>
      <c r="AQ19" s="365">
        <f t="shared" ca="1" si="3"/>
        <v>-110400</v>
      </c>
      <c r="AR19" s="365">
        <f t="shared" ca="1" si="3"/>
        <v>-110400</v>
      </c>
      <c r="AS19" s="374">
        <f t="shared" ca="1" si="3"/>
        <v>-110400</v>
      </c>
    </row>
    <row r="20" spans="2:45" x14ac:dyDescent="0.2">
      <c r="B20" s="443" t="s">
        <v>309</v>
      </c>
      <c r="C20" s="420" t="s">
        <v>19</v>
      </c>
      <c r="D20" s="339">
        <f>SUM($E20:$AS20)</f>
        <v>-2400000</v>
      </c>
      <c r="E20" s="436"/>
      <c r="F20" s="365">
        <f>-'Default | C_&amp;_I | Cotton'!D$23</f>
        <v>-60000</v>
      </c>
      <c r="G20" s="365">
        <f>-'Default | C_&amp;_I | Cotton'!E$23</f>
        <v>-60000</v>
      </c>
      <c r="H20" s="365">
        <f>-'Default | C_&amp;_I | Cotton'!F$23</f>
        <v>-60000</v>
      </c>
      <c r="I20" s="365">
        <f>-'Default | C_&amp;_I | Cotton'!G$23</f>
        <v>-60000</v>
      </c>
      <c r="J20" s="365">
        <f>-'Default | C_&amp;_I | Cotton'!H$23</f>
        <v>-60000</v>
      </c>
      <c r="K20" s="365">
        <f>-'Default | C_&amp;_I | Cotton'!I$23</f>
        <v>-60000</v>
      </c>
      <c r="L20" s="365">
        <f>-'Default | C_&amp;_I | Cotton'!J$23</f>
        <v>-60000</v>
      </c>
      <c r="M20" s="365">
        <f>-'Default | C_&amp;_I | Cotton'!K$23</f>
        <v>-60000</v>
      </c>
      <c r="N20" s="365">
        <f>-'Default | C_&amp;_I | Cotton'!L$23</f>
        <v>-60000</v>
      </c>
      <c r="O20" s="365">
        <f>-'Default | C_&amp;_I | Cotton'!M$23</f>
        <v>-60000</v>
      </c>
      <c r="P20" s="365">
        <f>-'Default | C_&amp;_I | Cotton'!N$23</f>
        <v>-60000</v>
      </c>
      <c r="Q20" s="365">
        <f>-'Default | C_&amp;_I | Cotton'!O$23</f>
        <v>-60000</v>
      </c>
      <c r="R20" s="365">
        <f>-'Default | C_&amp;_I | Cotton'!P$23</f>
        <v>-60000</v>
      </c>
      <c r="S20" s="365">
        <f>-'Default | C_&amp;_I | Cotton'!Q$23</f>
        <v>-60000</v>
      </c>
      <c r="T20" s="365">
        <f>-'Default | C_&amp;_I | Cotton'!R$23</f>
        <v>-60000</v>
      </c>
      <c r="U20" s="374">
        <f>T$20</f>
        <v>-60000</v>
      </c>
      <c r="V20" s="365">
        <f t="shared" ref="V20:AS20" si="4">U$20</f>
        <v>-60000</v>
      </c>
      <c r="W20" s="374">
        <f t="shared" si="4"/>
        <v>-60000</v>
      </c>
      <c r="X20" s="365">
        <f t="shared" si="4"/>
        <v>-60000</v>
      </c>
      <c r="Y20" s="365">
        <f t="shared" si="4"/>
        <v>-60000</v>
      </c>
      <c r="Z20" s="365">
        <f t="shared" si="4"/>
        <v>-60000</v>
      </c>
      <c r="AA20" s="365">
        <f t="shared" si="4"/>
        <v>-60000</v>
      </c>
      <c r="AB20" s="365">
        <f t="shared" si="4"/>
        <v>-60000</v>
      </c>
      <c r="AC20" s="374">
        <f t="shared" si="4"/>
        <v>-60000</v>
      </c>
      <c r="AD20" s="365">
        <f t="shared" si="4"/>
        <v>-60000</v>
      </c>
      <c r="AE20" s="365">
        <f t="shared" si="4"/>
        <v>-60000</v>
      </c>
      <c r="AF20" s="365">
        <f t="shared" si="4"/>
        <v>-60000</v>
      </c>
      <c r="AG20" s="365">
        <f t="shared" si="4"/>
        <v>-60000</v>
      </c>
      <c r="AH20" s="365">
        <f t="shared" si="4"/>
        <v>-60000</v>
      </c>
      <c r="AI20" s="365">
        <f t="shared" si="4"/>
        <v>-60000</v>
      </c>
      <c r="AJ20" s="365">
        <f t="shared" si="4"/>
        <v>-60000</v>
      </c>
      <c r="AK20" s="365">
        <f t="shared" si="4"/>
        <v>-60000</v>
      </c>
      <c r="AL20" s="365">
        <f t="shared" si="4"/>
        <v>-60000</v>
      </c>
      <c r="AM20" s="365">
        <f t="shared" si="4"/>
        <v>-60000</v>
      </c>
      <c r="AN20" s="365">
        <f t="shared" si="4"/>
        <v>-60000</v>
      </c>
      <c r="AO20" s="365">
        <f t="shared" si="4"/>
        <v>-60000</v>
      </c>
      <c r="AP20" s="365">
        <f t="shared" si="4"/>
        <v>-60000</v>
      </c>
      <c r="AQ20" s="365">
        <f t="shared" si="4"/>
        <v>-60000</v>
      </c>
      <c r="AR20" s="365">
        <f t="shared" si="4"/>
        <v>-60000</v>
      </c>
      <c r="AS20" s="374">
        <f t="shared" si="4"/>
        <v>-60000</v>
      </c>
    </row>
    <row r="21" spans="2:45" x14ac:dyDescent="0.2">
      <c r="B21" s="443" t="s">
        <v>310</v>
      </c>
      <c r="C21" s="420" t="s">
        <v>19</v>
      </c>
      <c r="D21" s="339">
        <f>SUM($E21:$AS21)</f>
        <v>-2022222.2222222209</v>
      </c>
      <c r="E21" s="436"/>
      <c r="F21" s="365">
        <f>-'Default | C_&amp;_I | Cotton'!D$28*'Default | C_&amp;_I | Cotton'!$D$134</f>
        <v>-50555.555555555555</v>
      </c>
      <c r="G21" s="365">
        <f>-'Default | C_&amp;_I | Cotton'!E$28*'Default | C_&amp;_I | Cotton'!$D$134</f>
        <v>-50555.555555555555</v>
      </c>
      <c r="H21" s="365">
        <f>-'Default | C_&amp;_I | Cotton'!F$28*'Default | C_&amp;_I | Cotton'!$D$134</f>
        <v>-50555.555555555555</v>
      </c>
      <c r="I21" s="365">
        <f>-'Default | C_&amp;_I | Cotton'!G$28*'Default | C_&amp;_I | Cotton'!$D$134</f>
        <v>-50555.555555555555</v>
      </c>
      <c r="J21" s="365">
        <f>-'Default | C_&amp;_I | Cotton'!H$28*'Default | C_&amp;_I | Cotton'!$D$134</f>
        <v>-50555.555555555555</v>
      </c>
      <c r="K21" s="365">
        <f>-'Default | C_&amp;_I | Cotton'!I$28*'Default | C_&amp;_I | Cotton'!$D$134</f>
        <v>-50555.555555555555</v>
      </c>
      <c r="L21" s="365">
        <f>-'Default | C_&amp;_I | Cotton'!J$28*'Default | C_&amp;_I | Cotton'!$D$134</f>
        <v>-50555.555555555555</v>
      </c>
      <c r="M21" s="365">
        <f>-'Default | C_&amp;_I | Cotton'!K$28*'Default | C_&amp;_I | Cotton'!$D$134</f>
        <v>-50555.555555555555</v>
      </c>
      <c r="N21" s="365">
        <f>-'Default | C_&amp;_I | Cotton'!L$28*'Default | C_&amp;_I | Cotton'!$D$134</f>
        <v>-50555.555555555555</v>
      </c>
      <c r="O21" s="365">
        <f>-'Default | C_&amp;_I | Cotton'!M$28*'Default | C_&amp;_I | Cotton'!$D$134</f>
        <v>-50555.555555555555</v>
      </c>
      <c r="P21" s="365">
        <f>-'Default | C_&amp;_I | Cotton'!N$28*'Default | C_&amp;_I | Cotton'!$D$134</f>
        <v>-50555.555555555555</v>
      </c>
      <c r="Q21" s="365">
        <f>-'Default | C_&amp;_I | Cotton'!O$28*'Default | C_&amp;_I | Cotton'!$D$134</f>
        <v>-50555.555555555555</v>
      </c>
      <c r="R21" s="365">
        <f t="shared" ref="R21:AS21" si="5">Q$21</f>
        <v>-50555.555555555555</v>
      </c>
      <c r="S21" s="365">
        <f t="shared" si="5"/>
        <v>-50555.555555555555</v>
      </c>
      <c r="T21" s="365">
        <f t="shared" si="5"/>
        <v>-50555.555555555555</v>
      </c>
      <c r="U21" s="374">
        <f t="shared" si="5"/>
        <v>-50555.555555555555</v>
      </c>
      <c r="V21" s="365">
        <f t="shared" si="5"/>
        <v>-50555.555555555555</v>
      </c>
      <c r="W21" s="374">
        <f t="shared" si="5"/>
        <v>-50555.555555555555</v>
      </c>
      <c r="X21" s="365">
        <f t="shared" si="5"/>
        <v>-50555.555555555555</v>
      </c>
      <c r="Y21" s="365">
        <f t="shared" si="5"/>
        <v>-50555.555555555555</v>
      </c>
      <c r="Z21" s="365">
        <f t="shared" si="5"/>
        <v>-50555.555555555555</v>
      </c>
      <c r="AA21" s="365">
        <f t="shared" si="5"/>
        <v>-50555.555555555555</v>
      </c>
      <c r="AB21" s="365">
        <f t="shared" si="5"/>
        <v>-50555.555555555555</v>
      </c>
      <c r="AC21" s="374">
        <f t="shared" si="5"/>
        <v>-50555.555555555555</v>
      </c>
      <c r="AD21" s="365">
        <f t="shared" si="5"/>
        <v>-50555.555555555555</v>
      </c>
      <c r="AE21" s="365">
        <f t="shared" si="5"/>
        <v>-50555.555555555555</v>
      </c>
      <c r="AF21" s="365">
        <f t="shared" si="5"/>
        <v>-50555.555555555555</v>
      </c>
      <c r="AG21" s="365">
        <f t="shared" si="5"/>
        <v>-50555.555555555555</v>
      </c>
      <c r="AH21" s="365">
        <f t="shared" si="5"/>
        <v>-50555.555555555555</v>
      </c>
      <c r="AI21" s="365">
        <f t="shared" si="5"/>
        <v>-50555.555555555555</v>
      </c>
      <c r="AJ21" s="365">
        <f t="shared" si="5"/>
        <v>-50555.555555555555</v>
      </c>
      <c r="AK21" s="365">
        <f t="shared" si="5"/>
        <v>-50555.555555555555</v>
      </c>
      <c r="AL21" s="365">
        <f t="shared" si="5"/>
        <v>-50555.555555555555</v>
      </c>
      <c r="AM21" s="365">
        <f t="shared" si="5"/>
        <v>-50555.555555555555</v>
      </c>
      <c r="AN21" s="365">
        <f t="shared" si="5"/>
        <v>-50555.555555555555</v>
      </c>
      <c r="AO21" s="365">
        <f t="shared" si="5"/>
        <v>-50555.555555555555</v>
      </c>
      <c r="AP21" s="365">
        <f t="shared" si="5"/>
        <v>-50555.555555555555</v>
      </c>
      <c r="AQ21" s="365">
        <f t="shared" si="5"/>
        <v>-50555.555555555555</v>
      </c>
      <c r="AR21" s="365">
        <f t="shared" si="5"/>
        <v>-50555.555555555555</v>
      </c>
      <c r="AS21" s="374">
        <f t="shared" si="5"/>
        <v>-50555.555555555555</v>
      </c>
    </row>
    <row r="22" spans="2:45" x14ac:dyDescent="0.2">
      <c r="B22" s="445"/>
      <c r="C22" s="422"/>
      <c r="D22" s="341"/>
      <c r="E22" s="438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77"/>
      <c r="V22" s="367"/>
      <c r="W22" s="377"/>
      <c r="X22" s="367"/>
      <c r="Y22" s="367"/>
      <c r="Z22" s="367"/>
      <c r="AA22" s="367"/>
      <c r="AB22" s="367"/>
      <c r="AC22" s="37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77"/>
    </row>
    <row r="23" spans="2:45" s="35" customFormat="1" x14ac:dyDescent="0.2">
      <c r="B23" s="358" t="s">
        <v>311</v>
      </c>
      <c r="C23" s="425" t="s">
        <v>19</v>
      </c>
      <c r="D23" s="392">
        <f ca="1">SUM($E23:$AS23)</f>
        <v>9503777.7777777705</v>
      </c>
      <c r="E23" s="439">
        <f>SUM(E$10:E$21)</f>
        <v>-2131800</v>
      </c>
      <c r="F23" s="368">
        <f ca="1">SUM(F$10:F$21)</f>
        <v>342984.44444444444</v>
      </c>
      <c r="G23" s="368">
        <f t="shared" ref="G23:AR23" ca="1" si="6">SUM(G$10:G$21)</f>
        <v>342984.44444444444</v>
      </c>
      <c r="H23" s="368">
        <f t="shared" ca="1" si="6"/>
        <v>342984.44444444444</v>
      </c>
      <c r="I23" s="368">
        <f ca="1">SUM(I$10:I$21)</f>
        <v>342984.44444444444</v>
      </c>
      <c r="J23" s="368">
        <f ca="1">SUM(J$10:J$21)</f>
        <v>342984.44444444444</v>
      </c>
      <c r="K23" s="368">
        <f t="shared" ca="1" si="6"/>
        <v>342984.44444444444</v>
      </c>
      <c r="L23" s="368">
        <f t="shared" ca="1" si="6"/>
        <v>342984.44444444444</v>
      </c>
      <c r="M23" s="368">
        <f t="shared" ca="1" si="6"/>
        <v>342984.44444444444</v>
      </c>
      <c r="N23" s="368">
        <f t="shared" ca="1" si="6"/>
        <v>342984.44444444444</v>
      </c>
      <c r="O23" s="368">
        <f t="shared" ca="1" si="6"/>
        <v>183984.44444444444</v>
      </c>
      <c r="P23" s="368">
        <f t="shared" ca="1" si="6"/>
        <v>342984.44444444444</v>
      </c>
      <c r="Q23" s="368">
        <f t="shared" ca="1" si="6"/>
        <v>342984.44444444444</v>
      </c>
      <c r="R23" s="368">
        <f t="shared" ca="1" si="6"/>
        <v>342984.44444444444</v>
      </c>
      <c r="S23" s="368">
        <f t="shared" ca="1" si="6"/>
        <v>342984.44444444444</v>
      </c>
      <c r="T23" s="368">
        <f t="shared" ca="1" si="6"/>
        <v>342984.44444444444</v>
      </c>
      <c r="U23" s="378">
        <f t="shared" ca="1" si="6"/>
        <v>342984.44444444444</v>
      </c>
      <c r="V23" s="368">
        <f t="shared" ca="1" si="6"/>
        <v>342984.44444444444</v>
      </c>
      <c r="W23" s="378">
        <f t="shared" ca="1" si="6"/>
        <v>342984.44444444444</v>
      </c>
      <c r="X23" s="368">
        <f t="shared" ca="1" si="6"/>
        <v>342984.44444444444</v>
      </c>
      <c r="Y23" s="368">
        <f t="shared" ca="1" si="6"/>
        <v>183984.44444444444</v>
      </c>
      <c r="Z23" s="368">
        <f t="shared" ca="1" si="6"/>
        <v>342984.44444444444</v>
      </c>
      <c r="AA23" s="368">
        <f t="shared" ca="1" si="6"/>
        <v>342984.44444444444</v>
      </c>
      <c r="AB23" s="368">
        <f t="shared" ca="1" si="6"/>
        <v>342984.44444444444</v>
      </c>
      <c r="AC23" s="378">
        <f t="shared" ca="1" si="6"/>
        <v>342984.44444444444</v>
      </c>
      <c r="AD23" s="368">
        <f t="shared" ca="1" si="6"/>
        <v>-1104815.5555555555</v>
      </c>
      <c r="AE23" s="368">
        <f t="shared" ca="1" si="6"/>
        <v>342984.44444444444</v>
      </c>
      <c r="AF23" s="368">
        <f t="shared" ca="1" si="6"/>
        <v>342984.44444444444</v>
      </c>
      <c r="AG23" s="368">
        <f t="shared" ca="1" si="6"/>
        <v>342984.44444444444</v>
      </c>
      <c r="AH23" s="368">
        <f t="shared" ca="1" si="6"/>
        <v>342984.44444444444</v>
      </c>
      <c r="AI23" s="368">
        <f t="shared" ca="1" si="6"/>
        <v>183984.44444444444</v>
      </c>
      <c r="AJ23" s="368">
        <f t="shared" ca="1" si="6"/>
        <v>342984.44444444444</v>
      </c>
      <c r="AK23" s="368">
        <f t="shared" ca="1" si="6"/>
        <v>342984.44444444444</v>
      </c>
      <c r="AL23" s="368">
        <f t="shared" ca="1" si="6"/>
        <v>342984.44444444444</v>
      </c>
      <c r="AM23" s="368">
        <f t="shared" ca="1" si="6"/>
        <v>342984.44444444444</v>
      </c>
      <c r="AN23" s="368">
        <f t="shared" ca="1" si="6"/>
        <v>342984.44444444444</v>
      </c>
      <c r="AO23" s="368">
        <f t="shared" ca="1" si="6"/>
        <v>342984.44444444444</v>
      </c>
      <c r="AP23" s="368">
        <f t="shared" ca="1" si="6"/>
        <v>342984.44444444444</v>
      </c>
      <c r="AQ23" s="368">
        <f t="shared" ca="1" si="6"/>
        <v>342984.44444444444</v>
      </c>
      <c r="AR23" s="368">
        <f t="shared" ca="1" si="6"/>
        <v>342984.44444444444</v>
      </c>
      <c r="AS23" s="378">
        <f ca="1">SUM(AS$10:AS$21)</f>
        <v>183984.44444444444</v>
      </c>
    </row>
    <row r="24" spans="2:45" x14ac:dyDescent="0.2">
      <c r="B24" s="444"/>
      <c r="C24" s="421"/>
      <c r="D24" s="342"/>
      <c r="E24" s="437"/>
      <c r="F24" s="369">
        <f ca="1">$E$23+$F$23</f>
        <v>-1788815.5555555555</v>
      </c>
      <c r="G24" s="369">
        <f ca="1">F$24+G$23</f>
        <v>-1445831.111111111</v>
      </c>
      <c r="H24" s="369">
        <f ca="1">G$24+H$23</f>
        <v>-1102846.6666666665</v>
      </c>
      <c r="I24" s="369">
        <f t="shared" ref="I24:AP24" ca="1" si="7">H$24+I$23</f>
        <v>-759862.22222222202</v>
      </c>
      <c r="J24" s="369">
        <f ca="1">I$24+J$23</f>
        <v>-416877.77777777758</v>
      </c>
      <c r="K24" s="369">
        <f ca="1">J$24+K$23</f>
        <v>-73893.333333333139</v>
      </c>
      <c r="L24" s="369">
        <f ca="1">K$24+L$23</f>
        <v>269091.1111111113</v>
      </c>
      <c r="M24" s="369">
        <f ca="1">L$24+M$23</f>
        <v>612075.55555555574</v>
      </c>
      <c r="N24" s="369">
        <f ca="1">M$24+N$23</f>
        <v>955060.00000000023</v>
      </c>
      <c r="O24" s="369">
        <f t="shared" ca="1" si="7"/>
        <v>1139044.4444444447</v>
      </c>
      <c r="P24" s="369">
        <f t="shared" ca="1" si="7"/>
        <v>1482028.8888888892</v>
      </c>
      <c r="Q24" s="369">
        <f ca="1">P$24+Q$23</f>
        <v>1825013.3333333337</v>
      </c>
      <c r="R24" s="369">
        <f ca="1">Q$24+R$23</f>
        <v>2167997.777777778</v>
      </c>
      <c r="S24" s="369">
        <f ca="1">R$24+S$23</f>
        <v>2510982.2222222225</v>
      </c>
      <c r="T24" s="369">
        <f t="shared" ca="1" si="7"/>
        <v>2853966.666666667</v>
      </c>
      <c r="U24" s="379">
        <f ca="1">T$24+U$23</f>
        <v>3196951.1111111115</v>
      </c>
      <c r="V24" s="369">
        <f t="shared" ca="1" si="7"/>
        <v>3539935.555555556</v>
      </c>
      <c r="W24" s="379">
        <f ca="1">V$24+W$23</f>
        <v>3882920.0000000005</v>
      </c>
      <c r="X24" s="369">
        <f t="shared" ca="1" si="7"/>
        <v>4225904.444444445</v>
      </c>
      <c r="Y24" s="369">
        <f t="shared" ca="1" si="7"/>
        <v>4409888.888888889</v>
      </c>
      <c r="Z24" s="369">
        <f t="shared" ca="1" si="7"/>
        <v>4752873.333333333</v>
      </c>
      <c r="AA24" s="369">
        <f t="shared" ca="1" si="7"/>
        <v>5095857.7777777771</v>
      </c>
      <c r="AB24" s="369">
        <f t="shared" ca="1" si="7"/>
        <v>5438842.2222222211</v>
      </c>
      <c r="AC24" s="379">
        <f ca="1">AB$24+AC$23</f>
        <v>5781826.6666666651</v>
      </c>
      <c r="AD24" s="369">
        <f t="shared" ca="1" si="7"/>
        <v>4677011.1111111101</v>
      </c>
      <c r="AE24" s="369">
        <f t="shared" ca="1" si="7"/>
        <v>5019995.5555555541</v>
      </c>
      <c r="AF24" s="369">
        <f t="shared" ca="1" si="7"/>
        <v>5362979.9999999981</v>
      </c>
      <c r="AG24" s="369">
        <f t="shared" ca="1" si="7"/>
        <v>5705964.4444444422</v>
      </c>
      <c r="AH24" s="369">
        <f ca="1">AG$24+AH$23</f>
        <v>6048948.8888888862</v>
      </c>
      <c r="AI24" s="369">
        <f t="shared" ca="1" si="7"/>
        <v>6232933.3333333302</v>
      </c>
      <c r="AJ24" s="369">
        <f ca="1">AI$24+AJ$23</f>
        <v>6575917.7777777743</v>
      </c>
      <c r="AK24" s="369">
        <f t="shared" ca="1" si="7"/>
        <v>6918902.2222222183</v>
      </c>
      <c r="AL24" s="369">
        <f t="shared" ca="1" si="7"/>
        <v>7261886.6666666623</v>
      </c>
      <c r="AM24" s="369">
        <f ca="1">AL$24+AM$23</f>
        <v>7604871.1111111064</v>
      </c>
      <c r="AN24" s="369">
        <f t="shared" ca="1" si="7"/>
        <v>7947855.5555555504</v>
      </c>
      <c r="AO24" s="369">
        <f t="shared" ca="1" si="7"/>
        <v>8290839.9999999944</v>
      </c>
      <c r="AP24" s="369">
        <f t="shared" ca="1" si="7"/>
        <v>8633824.4444444384</v>
      </c>
      <c r="AQ24" s="369">
        <f ca="1">AP$24+AQ$23</f>
        <v>8976808.8888888825</v>
      </c>
      <c r="AR24" s="369">
        <f ca="1">AQ$24+AR$23</f>
        <v>9319793.3333333265</v>
      </c>
      <c r="AS24" s="379">
        <f ca="1">AR$24+AS$23</f>
        <v>9503777.7777777705</v>
      </c>
    </row>
    <row r="25" spans="2:45" x14ac:dyDescent="0.2">
      <c r="B25" s="446" t="s">
        <v>312</v>
      </c>
      <c r="C25" s="423" t="s">
        <v>285</v>
      </c>
      <c r="D25" s="343"/>
      <c r="E25" s="440"/>
      <c r="F25" s="370">
        <f ca="1">'Default | C_&amp;_I | Cotton'!D$27</f>
        <v>1200</v>
      </c>
      <c r="G25" s="370">
        <f ca="1">'Default | C_&amp;_I | Cotton'!E$27</f>
        <v>1200</v>
      </c>
      <c r="H25" s="370">
        <f ca="1">'Default | C_&amp;_I | Cotton'!F$27</f>
        <v>1200</v>
      </c>
      <c r="I25" s="370">
        <f ca="1">'Default | C_&amp;_I | Cotton'!G$27</f>
        <v>1200</v>
      </c>
      <c r="J25" s="370">
        <f ca="1">'Default | C_&amp;_I | Cotton'!H$27</f>
        <v>1200</v>
      </c>
      <c r="K25" s="370">
        <f ca="1">'Default | C_&amp;_I | Cotton'!I$27</f>
        <v>1200</v>
      </c>
      <c r="L25" s="370">
        <f ca="1">'Default | C_&amp;_I | Cotton'!J$27</f>
        <v>1200</v>
      </c>
      <c r="M25" s="370">
        <f ca="1">'Default | C_&amp;_I | Cotton'!K$27</f>
        <v>1200</v>
      </c>
      <c r="N25" s="370">
        <f ca="1">'Default | C_&amp;_I | Cotton'!L$27</f>
        <v>1200</v>
      </c>
      <c r="O25" s="370">
        <f ca="1">'Default | C_&amp;_I | Cotton'!M$27</f>
        <v>1200</v>
      </c>
      <c r="P25" s="370">
        <f ca="1">'Default | C_&amp;_I | Cotton'!N$27</f>
        <v>1200</v>
      </c>
      <c r="Q25" s="370">
        <f ca="1">'Default | C_&amp;_I | Cotton'!O$27</f>
        <v>1200</v>
      </c>
      <c r="R25" s="370">
        <f ca="1">'Default | C_&amp;_I | Cotton'!P$27</f>
        <v>1200</v>
      </c>
      <c r="S25" s="370">
        <f ca="1">'Default | C_&amp;_I | Cotton'!Q$27</f>
        <v>1200</v>
      </c>
      <c r="T25" s="370">
        <f ca="1">'Default | C_&amp;_I | Cotton'!R$27</f>
        <v>1200</v>
      </c>
      <c r="U25" s="380">
        <f ca="1">T$25</f>
        <v>1200</v>
      </c>
      <c r="V25" s="370">
        <f ca="1">U$25</f>
        <v>1200</v>
      </c>
      <c r="W25" s="380">
        <f ca="1">V$25</f>
        <v>1200</v>
      </c>
      <c r="X25" s="370">
        <f ca="1">W$25</f>
        <v>1200</v>
      </c>
      <c r="Y25" s="370">
        <f t="shared" ref="Y25:AS25" ca="1" si="8">X$25</f>
        <v>1200</v>
      </c>
      <c r="Z25" s="370">
        <f t="shared" ca="1" si="8"/>
        <v>1200</v>
      </c>
      <c r="AA25" s="370">
        <f t="shared" ca="1" si="8"/>
        <v>1200</v>
      </c>
      <c r="AB25" s="370">
        <f t="shared" ca="1" si="8"/>
        <v>1200</v>
      </c>
      <c r="AC25" s="380">
        <f t="shared" ca="1" si="8"/>
        <v>1200</v>
      </c>
      <c r="AD25" s="370">
        <f t="shared" ca="1" si="8"/>
        <v>1200</v>
      </c>
      <c r="AE25" s="370">
        <f t="shared" ca="1" si="8"/>
        <v>1200</v>
      </c>
      <c r="AF25" s="370">
        <f t="shared" ca="1" si="8"/>
        <v>1200</v>
      </c>
      <c r="AG25" s="370">
        <f t="shared" ca="1" si="8"/>
        <v>1200</v>
      </c>
      <c r="AH25" s="370">
        <f t="shared" ca="1" si="8"/>
        <v>1200</v>
      </c>
      <c r="AI25" s="370">
        <f t="shared" ca="1" si="8"/>
        <v>1200</v>
      </c>
      <c r="AJ25" s="370">
        <f t="shared" ca="1" si="8"/>
        <v>1200</v>
      </c>
      <c r="AK25" s="370">
        <f t="shared" ca="1" si="8"/>
        <v>1200</v>
      </c>
      <c r="AL25" s="370">
        <f t="shared" ca="1" si="8"/>
        <v>1200</v>
      </c>
      <c r="AM25" s="370">
        <f t="shared" ca="1" si="8"/>
        <v>1200</v>
      </c>
      <c r="AN25" s="370">
        <f t="shared" ca="1" si="8"/>
        <v>1200</v>
      </c>
      <c r="AO25" s="370">
        <f t="shared" ca="1" si="8"/>
        <v>1200</v>
      </c>
      <c r="AP25" s="370">
        <f t="shared" ca="1" si="8"/>
        <v>1200</v>
      </c>
      <c r="AQ25" s="370">
        <f t="shared" ca="1" si="8"/>
        <v>1200</v>
      </c>
      <c r="AR25" s="370">
        <f t="shared" ca="1" si="8"/>
        <v>1200</v>
      </c>
      <c r="AS25" s="380">
        <f t="shared" ca="1" si="8"/>
        <v>1200</v>
      </c>
    </row>
    <row r="26" spans="2:45" x14ac:dyDescent="0.2">
      <c r="B26" s="446" t="s">
        <v>313</v>
      </c>
      <c r="C26" s="423" t="s">
        <v>61</v>
      </c>
      <c r="D26" s="343"/>
      <c r="E26" s="440"/>
      <c r="F26" s="370">
        <f>'Default | C_&amp;_I | Cotton'!D$28</f>
        <v>777.77777777777771</v>
      </c>
      <c r="G26" s="370">
        <f>'Default | C_&amp;_I | Cotton'!E$28</f>
        <v>777.77777777777771</v>
      </c>
      <c r="H26" s="370">
        <f>'Default | C_&amp;_I | Cotton'!F$28</f>
        <v>777.77777777777771</v>
      </c>
      <c r="I26" s="370">
        <f>'Default | C_&amp;_I | Cotton'!G$28</f>
        <v>777.77777777777771</v>
      </c>
      <c r="J26" s="370">
        <f>'Default | C_&amp;_I | Cotton'!H$28</f>
        <v>777.77777777777771</v>
      </c>
      <c r="K26" s="370">
        <f>'Default | C_&amp;_I | Cotton'!I$28</f>
        <v>777.77777777777771</v>
      </c>
      <c r="L26" s="370">
        <f>'Default | C_&amp;_I | Cotton'!J$28</f>
        <v>777.77777777777771</v>
      </c>
      <c r="M26" s="370">
        <f>'Default | C_&amp;_I | Cotton'!K$28</f>
        <v>777.77777777777771</v>
      </c>
      <c r="N26" s="370">
        <f>'Default | C_&amp;_I | Cotton'!L$28</f>
        <v>777.77777777777771</v>
      </c>
      <c r="O26" s="370">
        <f>'Default | C_&amp;_I | Cotton'!M$28</f>
        <v>777.77777777777771</v>
      </c>
      <c r="P26" s="370">
        <f>'Default | C_&amp;_I | Cotton'!N$28</f>
        <v>777.77777777777771</v>
      </c>
      <c r="Q26" s="370">
        <f>'Default | C_&amp;_I | Cotton'!O$28</f>
        <v>777.77777777777771</v>
      </c>
      <c r="R26" s="370">
        <f>'Default | C_&amp;_I | Cotton'!P$28</f>
        <v>777.77777777777771</v>
      </c>
      <c r="S26" s="370">
        <f>'Default | C_&amp;_I | Cotton'!Q$28</f>
        <v>777.77777777777771</v>
      </c>
      <c r="T26" s="102">
        <f>'Default | C_&amp;_I | Cotton'!R$28</f>
        <v>777.77777777777771</v>
      </c>
      <c r="U26" s="362">
        <f>T$26</f>
        <v>777.77777777777771</v>
      </c>
      <c r="V26" s="370">
        <f>U$26</f>
        <v>777.77777777777771</v>
      </c>
      <c r="W26" s="380">
        <f>V$26</f>
        <v>777.77777777777771</v>
      </c>
      <c r="X26" s="370">
        <f t="shared" ref="X26:AS26" si="9">W$26</f>
        <v>777.77777777777771</v>
      </c>
      <c r="Y26" s="370">
        <f t="shared" si="9"/>
        <v>777.77777777777771</v>
      </c>
      <c r="Z26" s="370">
        <f t="shared" si="9"/>
        <v>777.77777777777771</v>
      </c>
      <c r="AA26" s="370">
        <f t="shared" si="9"/>
        <v>777.77777777777771</v>
      </c>
      <c r="AB26" s="370">
        <f t="shared" si="9"/>
        <v>777.77777777777771</v>
      </c>
      <c r="AC26" s="380">
        <f t="shared" si="9"/>
        <v>777.77777777777771</v>
      </c>
      <c r="AD26" s="370">
        <f t="shared" si="9"/>
        <v>777.77777777777771</v>
      </c>
      <c r="AE26" s="370">
        <f t="shared" si="9"/>
        <v>777.77777777777771</v>
      </c>
      <c r="AF26" s="370">
        <f t="shared" si="9"/>
        <v>777.77777777777771</v>
      </c>
      <c r="AG26" s="370">
        <f t="shared" si="9"/>
        <v>777.77777777777771</v>
      </c>
      <c r="AH26" s="370">
        <f t="shared" si="9"/>
        <v>777.77777777777771</v>
      </c>
      <c r="AI26" s="370">
        <f t="shared" si="9"/>
        <v>777.77777777777771</v>
      </c>
      <c r="AJ26" s="370">
        <f t="shared" si="9"/>
        <v>777.77777777777771</v>
      </c>
      <c r="AK26" s="370">
        <f t="shared" si="9"/>
        <v>777.77777777777771</v>
      </c>
      <c r="AL26" s="370">
        <f t="shared" si="9"/>
        <v>777.77777777777771</v>
      </c>
      <c r="AM26" s="370">
        <f t="shared" si="9"/>
        <v>777.77777777777771</v>
      </c>
      <c r="AN26" s="370">
        <f t="shared" si="9"/>
        <v>777.77777777777771</v>
      </c>
      <c r="AO26" s="370">
        <f t="shared" si="9"/>
        <v>777.77777777777771</v>
      </c>
      <c r="AP26" s="370">
        <f t="shared" si="9"/>
        <v>777.77777777777771</v>
      </c>
      <c r="AQ26" s="370">
        <f t="shared" si="9"/>
        <v>777.77777777777771</v>
      </c>
      <c r="AR26" s="370">
        <f t="shared" si="9"/>
        <v>777.77777777777771</v>
      </c>
      <c r="AS26" s="380">
        <f t="shared" si="9"/>
        <v>777.77777777777771</v>
      </c>
    </row>
    <row r="27" spans="2:45" x14ac:dyDescent="0.2">
      <c r="B27" s="331" t="s">
        <v>314</v>
      </c>
      <c r="C27" s="424" t="s">
        <v>69</v>
      </c>
      <c r="D27" s="344"/>
      <c r="E27" s="441"/>
      <c r="F27" s="371">
        <f>'Default | C_&amp;_I | Cotton'!$D$40</f>
        <v>100</v>
      </c>
      <c r="G27" s="371">
        <f>'Default | C_&amp;_I | Cotton'!$D$40</f>
        <v>100</v>
      </c>
      <c r="H27" s="371">
        <f>'Default | C_&amp;_I | Cotton'!$D$40</f>
        <v>100</v>
      </c>
      <c r="I27" s="371">
        <f>'Default | C_&amp;_I | Cotton'!$D$40</f>
        <v>100</v>
      </c>
      <c r="J27" s="371">
        <f>'Default | C_&amp;_I | Cotton'!$D$40</f>
        <v>100</v>
      </c>
      <c r="K27" s="371">
        <f>'Default | C_&amp;_I | Cotton'!$D$40</f>
        <v>100</v>
      </c>
      <c r="L27" s="371">
        <f>'Default | C_&amp;_I | Cotton'!$D$40</f>
        <v>100</v>
      </c>
      <c r="M27" s="371">
        <f>'Default | C_&amp;_I | Cotton'!$D$40</f>
        <v>100</v>
      </c>
      <c r="N27" s="371">
        <f>'Default | C_&amp;_I | Cotton'!$D$40</f>
        <v>100</v>
      </c>
      <c r="O27" s="371">
        <f>'Default | C_&amp;_I | Cotton'!$D$40</f>
        <v>100</v>
      </c>
      <c r="P27" s="371">
        <f>'Default | C_&amp;_I | Cotton'!$D$40</f>
        <v>100</v>
      </c>
      <c r="Q27" s="371">
        <f>'Default | C_&amp;_I | Cotton'!$D$40</f>
        <v>100</v>
      </c>
      <c r="R27" s="371">
        <f>'Default | C_&amp;_I | Cotton'!$D$40</f>
        <v>100</v>
      </c>
      <c r="S27" s="371">
        <f>'Default | C_&amp;_I | Cotton'!$D$40</f>
        <v>100</v>
      </c>
      <c r="T27" s="325">
        <f>'Default | C_&amp;_I | Cotton'!$D$40</f>
        <v>100</v>
      </c>
      <c r="U27" s="363">
        <f>'Default | C_&amp;_I | Cotton'!$D$40</f>
        <v>100</v>
      </c>
      <c r="V27" s="371">
        <f>'Default | C_&amp;_I | Cotton'!$D$40</f>
        <v>100</v>
      </c>
      <c r="W27" s="381">
        <f>'Default | C_&amp;_I | Cotton'!$D$40</f>
        <v>100</v>
      </c>
      <c r="X27" s="371">
        <f>'Default | C_&amp;_I | Cotton'!$D$40</f>
        <v>100</v>
      </c>
      <c r="Y27" s="371">
        <f>'Default | C_&amp;_I | Cotton'!$D$40</f>
        <v>100</v>
      </c>
      <c r="Z27" s="371">
        <f>'Default | C_&amp;_I | Cotton'!$D$40</f>
        <v>100</v>
      </c>
      <c r="AA27" s="371">
        <f>'Default | C_&amp;_I | Cotton'!$D$40</f>
        <v>100</v>
      </c>
      <c r="AB27" s="325">
        <f>'Default | C_&amp;_I | Cotton'!$D$40</f>
        <v>100</v>
      </c>
      <c r="AC27" s="363">
        <f>'Default | C_&amp;_I | Cotton'!$D$40</f>
        <v>100</v>
      </c>
      <c r="AD27" s="371">
        <f>'Default | C_&amp;_I | Cotton'!$D$40</f>
        <v>100</v>
      </c>
      <c r="AE27" s="371">
        <f>'Default | C_&amp;_I | Cotton'!$D$40</f>
        <v>100</v>
      </c>
      <c r="AF27" s="371">
        <f>'Default | C_&amp;_I | Cotton'!$D$40</f>
        <v>100</v>
      </c>
      <c r="AG27" s="371">
        <f>'Default | C_&amp;_I | Cotton'!$D$40</f>
        <v>100</v>
      </c>
      <c r="AH27" s="371">
        <f>'Default | C_&amp;_I | Cotton'!$D$40</f>
        <v>100</v>
      </c>
      <c r="AI27" s="371">
        <f>'Default | C_&amp;_I | Cotton'!$D$40</f>
        <v>100</v>
      </c>
      <c r="AJ27" s="371">
        <f>'Default | C_&amp;_I | Cotton'!$D$40</f>
        <v>100</v>
      </c>
      <c r="AK27" s="371">
        <f>'Default | C_&amp;_I | Cotton'!$D$40</f>
        <v>100</v>
      </c>
      <c r="AL27" s="371">
        <f>'Default | C_&amp;_I | Cotton'!$D$40</f>
        <v>100</v>
      </c>
      <c r="AM27" s="371">
        <f>'Default | C_&amp;_I | Cotton'!$D$40</f>
        <v>100</v>
      </c>
      <c r="AN27" s="371">
        <f>'Default | C_&amp;_I | Cotton'!$D$40</f>
        <v>100</v>
      </c>
      <c r="AO27" s="371">
        <f>'Default | C_&amp;_I | Cotton'!$D$40</f>
        <v>100</v>
      </c>
      <c r="AP27" s="371">
        <f>'Default | C_&amp;_I | Cotton'!$D$40</f>
        <v>100</v>
      </c>
      <c r="AQ27" s="371">
        <f>'Default | C_&amp;_I | Cotton'!$D$40</f>
        <v>100</v>
      </c>
      <c r="AR27" s="371">
        <f>'Default | C_&amp;_I | Cotton'!$D$40</f>
        <v>100</v>
      </c>
      <c r="AS27" s="381">
        <f>'Default | C_&amp;_I | Cotton'!$D$40</f>
        <v>100</v>
      </c>
    </row>
    <row r="28" spans="2:45" x14ac:dyDescent="0.2">
      <c r="B28" s="459"/>
      <c r="C28" s="332"/>
      <c r="D28" s="324"/>
      <c r="F28" s="47"/>
      <c r="G28" s="47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</row>
    <row r="29" spans="2:45" x14ac:dyDescent="0.2">
      <c r="B29" s="459"/>
      <c r="C29" s="332"/>
      <c r="D29" s="324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</row>
    <row r="30" spans="2:45" ht="12.75" thickBot="1" x14ac:dyDescent="0.25">
      <c r="B30" s="396"/>
      <c r="C30" s="397"/>
      <c r="D30" s="398"/>
      <c r="F30" s="49"/>
      <c r="G30" s="49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</row>
    <row r="31" spans="2:45" ht="12.75" x14ac:dyDescent="0.2">
      <c r="B31" s="463" t="s">
        <v>315</v>
      </c>
      <c r="C31" s="481" t="s">
        <v>316</v>
      </c>
      <c r="D31" s="475">
        <f ca="1">COUNTIF($F$24:$AS$24,"&lt;0")</f>
        <v>6</v>
      </c>
      <c r="F31" s="49"/>
      <c r="G31" s="49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</row>
    <row r="32" spans="2:45" ht="12.75" x14ac:dyDescent="0.2">
      <c r="B32" s="391" t="s">
        <v>317</v>
      </c>
      <c r="C32" s="390" t="s">
        <v>53</v>
      </c>
      <c r="D32" s="345">
        <f ca="1">MAX($F$23:$AS$23)/MAX($F$27:$AS$27)</f>
        <v>3429.8444444444444</v>
      </c>
      <c r="F32" s="49"/>
      <c r="G32" s="49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</row>
    <row r="33" spans="2:45" ht="13.5" thickBot="1" x14ac:dyDescent="0.25">
      <c r="B33" s="464" t="s">
        <v>318</v>
      </c>
      <c r="C33" s="482" t="s">
        <v>64</v>
      </c>
      <c r="D33" s="476">
        <f ca="1">IFERROR(IRR($E$24:$AS$24)*100,"Not Applicable")</f>
        <v>18.330065179299314</v>
      </c>
      <c r="F33" s="49"/>
      <c r="G33" s="49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</row>
    <row r="34" spans="2:45" ht="12.75" thickBot="1" x14ac:dyDescent="0.25">
      <c r="B34" s="399"/>
      <c r="C34" s="397"/>
      <c r="D34" s="400"/>
    </row>
    <row r="35" spans="2:45" ht="12.75" x14ac:dyDescent="0.2">
      <c r="B35" s="463" t="s">
        <v>319</v>
      </c>
      <c r="C35" s="481" t="s">
        <v>19</v>
      </c>
      <c r="D35" s="475">
        <f ca="1">NPV('Default | C_&amp;_I | Cotton'!$D$36/100,$F$23:$AS$23)+$E$23</f>
        <v>2020591.1805648678</v>
      </c>
      <c r="E35" s="9"/>
      <c r="F35" s="9"/>
    </row>
    <row r="36" spans="2:45" ht="12.75" x14ac:dyDescent="0.2">
      <c r="B36" s="391" t="s">
        <v>320</v>
      </c>
      <c r="C36" s="390" t="s">
        <v>53</v>
      </c>
      <c r="D36" s="345">
        <f ca="1">$D$35/MAX($F$27:$AS$27)</f>
        <v>20205.911805648677</v>
      </c>
    </row>
    <row r="37" spans="2:45" ht="13.5" thickBot="1" x14ac:dyDescent="0.25">
      <c r="B37" s="464" t="s">
        <v>321</v>
      </c>
      <c r="C37" s="482" t="s">
        <v>100</v>
      </c>
      <c r="D37" s="477">
        <f ca="1">$D$36/(MAX($F$26:$AS$26)/MAX($F$27:$AS$27))</f>
        <v>2597.9029464405444</v>
      </c>
    </row>
    <row r="38" spans="2:45" ht="12" customHeight="1" x14ac:dyDescent="0.2">
      <c r="B38" s="399"/>
      <c r="C38" s="397"/>
      <c r="D38" s="400"/>
    </row>
    <row r="39" spans="2:45" ht="12" customHeight="1" x14ac:dyDescent="0.2">
      <c r="B39" s="413"/>
      <c r="C39" s="413"/>
      <c r="D39" s="413"/>
    </row>
    <row r="40" spans="2:45" ht="12" customHeight="1" x14ac:dyDescent="0.2"/>
    <row r="41" spans="2:45" ht="12" customHeight="1" x14ac:dyDescent="0.2"/>
    <row r="42" spans="2:45" ht="12" customHeight="1" x14ac:dyDescent="0.2"/>
    <row r="43" spans="2:45" ht="12" customHeight="1" x14ac:dyDescent="0.2"/>
    <row r="44" spans="2:45" ht="12" customHeight="1" x14ac:dyDescent="0.2"/>
  </sheetData>
  <sheetProtection algorithmName="SHA-512" hashValue="IYzp7A/bKe8lLZvsqsYU5a+2U2PMaYjhcezIg2ITmIg9mTsMnr/3c+Irj8wdirfXNuqc84yG9w4KyuFFsbWZ1A==" saltValue="PMTuOiabsuD8lmfKJ6IiSg==" spinCount="100000" sheet="1" objects="1" scenarios="1"/>
  <hyperlinks>
    <hyperlink ref="B4" location="Main_Menu!A1" display="Back to Main Menu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>
    <tabColor theme="7" tint="0.59999389629810485"/>
  </sheetPr>
  <dimension ref="A1:BC157"/>
  <sheetViews>
    <sheetView topLeftCell="A157" workbookViewId="0"/>
  </sheetViews>
  <sheetFormatPr defaultColWidth="9.140625" defaultRowHeight="12" outlineLevelRow="2" x14ac:dyDescent="0.2"/>
  <cols>
    <col min="1" max="1" width="2.7109375" style="8" customWidth="1"/>
    <col min="2" max="2" width="32.7109375" style="8" customWidth="1"/>
    <col min="3" max="3" width="13.140625" style="9" customWidth="1"/>
    <col min="4" max="4" width="12.7109375" style="9" customWidth="1"/>
    <col min="5" max="19" width="12.7109375" style="8" customWidth="1"/>
    <col min="20" max="16384" width="9.140625" style="8"/>
  </cols>
  <sheetData>
    <row r="1" spans="1:19" hidden="1" outlineLevel="1" x14ac:dyDescent="0.2"/>
    <row r="2" spans="1:19" s="30" customFormat="1" ht="18.75" hidden="1" outlineLevel="2" x14ac:dyDescent="0.25">
      <c r="A2" s="28" t="s">
        <v>26</v>
      </c>
      <c r="B2" s="28"/>
      <c r="C2" s="29"/>
      <c r="D2" s="29"/>
      <c r="E2" s="28"/>
      <c r="F2" s="28"/>
      <c r="G2" s="28"/>
      <c r="H2" s="28"/>
      <c r="I2" s="28"/>
      <c r="J2" s="28"/>
      <c r="K2" s="28"/>
      <c r="L2" s="28"/>
      <c r="R2" s="31"/>
      <c r="S2" s="31"/>
    </row>
    <row r="3" spans="1:19" ht="12.75" hidden="1" outlineLevel="2" thickBot="1" x14ac:dyDescent="0.25">
      <c r="Q3" s="209"/>
    </row>
    <row r="4" spans="1:19" hidden="1" outlineLevel="2" x14ac:dyDescent="0.2">
      <c r="C4" s="67">
        <v>0</v>
      </c>
      <c r="D4" s="37">
        <v>1</v>
      </c>
      <c r="E4" s="37">
        <v>2</v>
      </c>
      <c r="F4" s="37">
        <v>3</v>
      </c>
      <c r="G4" s="37">
        <v>4</v>
      </c>
      <c r="H4" s="37">
        <v>5</v>
      </c>
      <c r="I4" s="37">
        <v>6</v>
      </c>
      <c r="J4" s="37">
        <v>7</v>
      </c>
      <c r="K4" s="37">
        <v>8</v>
      </c>
      <c r="L4" s="37">
        <v>9</v>
      </c>
      <c r="M4" s="37">
        <v>10</v>
      </c>
      <c r="N4" s="37">
        <v>11</v>
      </c>
      <c r="O4" s="37">
        <v>12</v>
      </c>
      <c r="P4" s="37">
        <v>13</v>
      </c>
      <c r="Q4" s="37">
        <v>14</v>
      </c>
      <c r="R4" s="37" t="s">
        <v>27</v>
      </c>
    </row>
    <row r="5" spans="1:19" ht="15" hidden="1" outlineLevel="2" x14ac:dyDescent="0.25">
      <c r="B5" s="57" t="s">
        <v>28</v>
      </c>
      <c r="C5" s="68" t="s">
        <v>7</v>
      </c>
      <c r="D5" s="62" t="s">
        <v>29</v>
      </c>
      <c r="E5" s="24" t="s">
        <v>30</v>
      </c>
      <c r="F5" s="24" t="s">
        <v>31</v>
      </c>
      <c r="G5" s="24" t="s">
        <v>32</v>
      </c>
      <c r="H5" s="24" t="s">
        <v>33</v>
      </c>
      <c r="I5" s="24" t="s">
        <v>34</v>
      </c>
      <c r="J5" s="24" t="s">
        <v>35</v>
      </c>
      <c r="K5" s="24" t="s">
        <v>36</v>
      </c>
      <c r="L5" s="24" t="s">
        <v>37</v>
      </c>
      <c r="M5" s="24" t="s">
        <v>38</v>
      </c>
      <c r="N5" s="24" t="s">
        <v>39</v>
      </c>
      <c r="O5" s="24" t="s">
        <v>40</v>
      </c>
      <c r="P5" s="24" t="s">
        <v>41</v>
      </c>
      <c r="Q5" s="24" t="s">
        <v>42</v>
      </c>
      <c r="R5" s="24" t="s">
        <v>43</v>
      </c>
      <c r="S5" s="9"/>
    </row>
    <row r="6" spans="1:19" s="43" customFormat="1" hidden="1" outlineLevel="2" x14ac:dyDescent="0.2">
      <c r="B6" s="58" t="s">
        <v>44</v>
      </c>
      <c r="C6" s="69" t="s">
        <v>45</v>
      </c>
      <c r="D6" s="63">
        <f>$D$39</f>
        <v>208</v>
      </c>
      <c r="E6" s="45">
        <f t="shared" ref="E6:M6" si="0">$D$39</f>
        <v>208</v>
      </c>
      <c r="F6" s="45">
        <f t="shared" si="0"/>
        <v>208</v>
      </c>
      <c r="G6" s="45">
        <f>$D$39</f>
        <v>208</v>
      </c>
      <c r="H6" s="45">
        <f>$D$39</f>
        <v>208</v>
      </c>
      <c r="I6" s="45">
        <f t="shared" si="0"/>
        <v>208</v>
      </c>
      <c r="J6" s="45">
        <f>$D$39</f>
        <v>208</v>
      </c>
      <c r="K6" s="45">
        <f>$D$39</f>
        <v>208</v>
      </c>
      <c r="L6" s="45">
        <f>$D$39</f>
        <v>208</v>
      </c>
      <c r="M6" s="45">
        <f t="shared" si="0"/>
        <v>208</v>
      </c>
      <c r="N6" s="45">
        <f>$D$39</f>
        <v>208</v>
      </c>
      <c r="O6" s="45">
        <f>$D$39</f>
        <v>208</v>
      </c>
      <c r="P6" s="45">
        <f>$D$39</f>
        <v>208</v>
      </c>
      <c r="Q6" s="45">
        <f>$D$39</f>
        <v>208</v>
      </c>
      <c r="R6" s="45">
        <f>$D$39</f>
        <v>208</v>
      </c>
    </row>
    <row r="7" spans="1:19" s="43" customFormat="1" hidden="1" outlineLevel="2" x14ac:dyDescent="0.2">
      <c r="B7" s="59" t="s">
        <v>46</v>
      </c>
      <c r="C7" s="70" t="s">
        <v>47</v>
      </c>
      <c r="D7" s="210">
        <f ca="1">OFFSET($C$50,C$4,0)*$D$38</f>
        <v>0</v>
      </c>
      <c r="E7" s="210">
        <f t="shared" ref="E7:Q7" ca="1" si="1">OFFSET($C$50,D$4,0)*$D$38</f>
        <v>0</v>
      </c>
      <c r="F7" s="210">
        <f t="shared" ca="1" si="1"/>
        <v>16.838709677419352</v>
      </c>
      <c r="G7" s="210">
        <f ca="1">OFFSET($C$50,F$4,0)*$D$38</f>
        <v>50.516129032258057</v>
      </c>
      <c r="H7" s="210">
        <f ca="1">OFFSET($C$50,G$4,0)*$D$38</f>
        <v>101.32258064516128</v>
      </c>
      <c r="I7" s="210">
        <f t="shared" ca="1" si="1"/>
        <v>168.67741935483866</v>
      </c>
      <c r="J7" s="210">
        <f t="shared" ca="1" si="1"/>
        <v>236.03225806451616</v>
      </c>
      <c r="K7" s="210">
        <f t="shared" ca="1" si="1"/>
        <v>253.16129032258067</v>
      </c>
      <c r="L7" s="210">
        <f ca="1">OFFSET($C$50,K$4,0)*$D$38</f>
        <v>261.58064516129036</v>
      </c>
      <c r="M7" s="210">
        <f t="shared" ca="1" si="1"/>
        <v>270.00000000000006</v>
      </c>
      <c r="N7" s="210">
        <f t="shared" ca="1" si="1"/>
        <v>270</v>
      </c>
      <c r="O7" s="210">
        <f ca="1">OFFSET($C$50,N$4,0)*$D$38</f>
        <v>270</v>
      </c>
      <c r="P7" s="210">
        <f t="shared" ca="1" si="1"/>
        <v>270</v>
      </c>
      <c r="Q7" s="210">
        <f t="shared" ca="1" si="1"/>
        <v>270</v>
      </c>
      <c r="R7" s="210">
        <f ca="1">OFFSET($C$50,Q$4,0)*$D$38</f>
        <v>270</v>
      </c>
    </row>
    <row r="8" spans="1:19" s="43" customFormat="1" hidden="1" outlineLevel="2" x14ac:dyDescent="0.2">
      <c r="B8" s="59" t="s">
        <v>48</v>
      </c>
      <c r="C8" s="70" t="s">
        <v>49</v>
      </c>
      <c r="D8" s="152">
        <f>$D$68</f>
        <v>2.5714285714285716</v>
      </c>
      <c r="E8" s="153">
        <f t="shared" ref="E8:Q8" si="2">$D$68</f>
        <v>2.5714285714285716</v>
      </c>
      <c r="F8" s="153">
        <f t="shared" si="2"/>
        <v>2.5714285714285716</v>
      </c>
      <c r="G8" s="153">
        <f>$D$68</f>
        <v>2.5714285714285716</v>
      </c>
      <c r="H8" s="153">
        <f>$D$68</f>
        <v>2.5714285714285716</v>
      </c>
      <c r="I8" s="153">
        <f t="shared" si="2"/>
        <v>2.5714285714285716</v>
      </c>
      <c r="J8" s="153">
        <f>$D$68</f>
        <v>2.5714285714285716</v>
      </c>
      <c r="K8" s="153">
        <f>$D$68</f>
        <v>2.5714285714285716</v>
      </c>
      <c r="L8" s="153">
        <f>$D$68</f>
        <v>2.5714285714285716</v>
      </c>
      <c r="M8" s="153">
        <f>$D$68</f>
        <v>2.5714285714285716</v>
      </c>
      <c r="N8" s="153">
        <f t="shared" si="2"/>
        <v>2.5714285714285716</v>
      </c>
      <c r="O8" s="153">
        <f t="shared" si="2"/>
        <v>2.5714285714285716</v>
      </c>
      <c r="P8" s="153">
        <f t="shared" si="2"/>
        <v>2.5714285714285716</v>
      </c>
      <c r="Q8" s="153">
        <f t="shared" si="2"/>
        <v>2.5714285714285716</v>
      </c>
      <c r="R8" s="153">
        <f>$D$68</f>
        <v>2.5714285714285716</v>
      </c>
    </row>
    <row r="9" spans="1:19" s="43" customFormat="1" hidden="1" outlineLevel="2" x14ac:dyDescent="0.2">
      <c r="B9" s="59"/>
      <c r="C9" s="70"/>
      <c r="D9" s="64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9" s="43" customFormat="1" hidden="1" outlineLevel="2" x14ac:dyDescent="0.2">
      <c r="B10" s="59" t="s">
        <v>50</v>
      </c>
      <c r="C10" s="70" t="s">
        <v>19</v>
      </c>
      <c r="D10" s="64">
        <f ca="1">D$7*(D$8*1000)</f>
        <v>0</v>
      </c>
      <c r="E10" s="64">
        <f t="shared" ref="E10:P10" ca="1" si="3">E$7*(E$8*1000)</f>
        <v>0</v>
      </c>
      <c r="F10" s="64">
        <f ca="1">F$7*(F$8*1000)</f>
        <v>43299.539170506905</v>
      </c>
      <c r="G10" s="64">
        <f t="shared" ca="1" si="3"/>
        <v>129898.61751152073</v>
      </c>
      <c r="H10" s="64">
        <f t="shared" ca="1" si="3"/>
        <v>260543.77880184332</v>
      </c>
      <c r="I10" s="64">
        <f t="shared" ca="1" si="3"/>
        <v>433741.93548387085</v>
      </c>
      <c r="J10" s="64">
        <f ca="1">J$7*(J$8*1000)</f>
        <v>606940.09216589876</v>
      </c>
      <c r="K10" s="64">
        <f t="shared" ca="1" si="3"/>
        <v>650986.17511520744</v>
      </c>
      <c r="L10" s="64">
        <f t="shared" ca="1" si="3"/>
        <v>672635.944700461</v>
      </c>
      <c r="M10" s="64">
        <f ca="1">M$7*(M$8*1000)</f>
        <v>694285.71428571444</v>
      </c>
      <c r="N10" s="64">
        <f ca="1">N$7*(N$8*1000)</f>
        <v>694285.71428571432</v>
      </c>
      <c r="O10" s="64">
        <f t="shared" ca="1" si="3"/>
        <v>694285.71428571432</v>
      </c>
      <c r="P10" s="64">
        <f t="shared" ca="1" si="3"/>
        <v>694285.71428571432</v>
      </c>
      <c r="Q10" s="64">
        <f ca="1">Q$7*(Q$8*1000)</f>
        <v>694285.71428571432</v>
      </c>
      <c r="R10" s="64">
        <f ca="1">R$7*(R$8*1000)</f>
        <v>694285.71428571432</v>
      </c>
    </row>
    <row r="11" spans="1:19" s="43" customFormat="1" hidden="1" outlineLevel="2" x14ac:dyDescent="0.2">
      <c r="B11" s="59"/>
      <c r="C11" s="70"/>
      <c r="D11" s="64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9" s="43" customFormat="1" hidden="1" outlineLevel="2" x14ac:dyDescent="0.2">
      <c r="B12" s="59" t="s">
        <v>51</v>
      </c>
      <c r="C12" s="70" t="s">
        <v>19</v>
      </c>
      <c r="D12" s="64">
        <f ca="1">((D$7)*$D$71)*$D$72</f>
        <v>0</v>
      </c>
      <c r="E12" s="64">
        <f ca="1">((E$7)*$D$71)*$D$72</f>
        <v>0</v>
      </c>
      <c r="F12" s="64">
        <f t="shared" ref="F12:Q12" ca="1" si="4">((F$7)*$D$71)*$D$72</f>
        <v>1043.9999999999998</v>
      </c>
      <c r="G12" s="64">
        <f ca="1">((G$7)*$D$71)*$D$72</f>
        <v>3132</v>
      </c>
      <c r="H12" s="64">
        <f t="shared" ca="1" si="4"/>
        <v>6282</v>
      </c>
      <c r="I12" s="64">
        <f t="shared" ca="1" si="4"/>
        <v>10457.999999999998</v>
      </c>
      <c r="J12" s="64">
        <f ca="1">((J$7)*$D$71)*$D$72</f>
        <v>14634.000000000004</v>
      </c>
      <c r="K12" s="64">
        <f t="shared" ca="1" si="4"/>
        <v>15696.000000000004</v>
      </c>
      <c r="L12" s="64">
        <f ca="1">((L$7)*$D$71)*$D$72</f>
        <v>16218.000000000004</v>
      </c>
      <c r="M12" s="64">
        <f ca="1">((M$7)*$D$71)*$D$72</f>
        <v>16740.000000000004</v>
      </c>
      <c r="N12" s="64">
        <f t="shared" ca="1" si="4"/>
        <v>16740</v>
      </c>
      <c r="O12" s="64">
        <f t="shared" ca="1" si="4"/>
        <v>16740</v>
      </c>
      <c r="P12" s="64">
        <f ca="1">((P$7)*$D$71)*$D$72</f>
        <v>16740</v>
      </c>
      <c r="Q12" s="64">
        <f t="shared" ca="1" si="4"/>
        <v>16740</v>
      </c>
      <c r="R12" s="64">
        <f ca="1">((R$7)*$D$71)*$D$72</f>
        <v>16740</v>
      </c>
    </row>
    <row r="13" spans="1:19" s="43" customFormat="1" hidden="1" outlineLevel="2" x14ac:dyDescent="0.2">
      <c r="B13" s="59"/>
      <c r="C13" s="70"/>
      <c r="D13" s="64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9" s="43" customFormat="1" hidden="1" outlineLevel="2" x14ac:dyDescent="0.2">
      <c r="B14" s="59" t="s">
        <v>52</v>
      </c>
      <c r="C14" s="70" t="s">
        <v>53</v>
      </c>
      <c r="D14" s="64">
        <f>D$99</f>
        <v>1062.3459335658049</v>
      </c>
      <c r="E14" s="64">
        <f t="shared" ref="E14:I14" si="5">E$99</f>
        <v>1101.4213829539817</v>
      </c>
      <c r="F14" s="64">
        <f>F$99</f>
        <v>1297.8952029708225</v>
      </c>
      <c r="G14" s="64">
        <f>G$99</f>
        <v>2280.8448982511522</v>
      </c>
      <c r="H14" s="64">
        <f>H$99</f>
        <v>3193.8412429354262</v>
      </c>
      <c r="I14" s="64">
        <f t="shared" si="5"/>
        <v>3368.6879791592473</v>
      </c>
      <c r="J14" s="64">
        <f>J$99</f>
        <v>4119.5456737151108</v>
      </c>
      <c r="K14" s="64">
        <f>K$99</f>
        <v>4318.8632515812997</v>
      </c>
      <c r="L14" s="64">
        <f>L$99</f>
        <v>4476.1486261206419</v>
      </c>
      <c r="M14" s="64">
        <f>M$99</f>
        <v>4564.6308695019197</v>
      </c>
      <c r="N14" s="64">
        <f>M$14</f>
        <v>4564.6308695019197</v>
      </c>
      <c r="O14" s="64">
        <f>N$14</f>
        <v>4564.6308695019197</v>
      </c>
      <c r="P14" s="64">
        <f>O$14</f>
        <v>4564.6308695019197</v>
      </c>
      <c r="Q14" s="64">
        <f>P$14</f>
        <v>4564.6308695019197</v>
      </c>
      <c r="R14" s="64">
        <f>Q$14</f>
        <v>4564.6308695019197</v>
      </c>
    </row>
    <row r="15" spans="1:19" s="43" customFormat="1" hidden="1" outlineLevel="2" x14ac:dyDescent="0.2">
      <c r="B15" s="86" t="s">
        <v>54</v>
      </c>
      <c r="C15" s="87" t="s">
        <v>53</v>
      </c>
      <c r="D15" s="64">
        <f>D$118</f>
        <v>0</v>
      </c>
      <c r="E15" s="64">
        <f t="shared" ref="E15:L15" si="6">E$118</f>
        <v>0</v>
      </c>
      <c r="F15" s="64">
        <f t="shared" si="6"/>
        <v>652.53779314771282</v>
      </c>
      <c r="G15" s="64">
        <f>G$118</f>
        <v>2497.2516131037319</v>
      </c>
      <c r="H15" s="64">
        <f t="shared" si="6"/>
        <v>4453.9583213685837</v>
      </c>
      <c r="I15" s="64">
        <f t="shared" si="6"/>
        <v>7063.2028227811461</v>
      </c>
      <c r="J15" s="64">
        <f>J$118</f>
        <v>9702.637835868316</v>
      </c>
      <c r="K15" s="64">
        <f t="shared" si="6"/>
        <v>10355.17562901603</v>
      </c>
      <c r="L15" s="64">
        <f t="shared" si="6"/>
        <v>10681.217857795315</v>
      </c>
      <c r="M15" s="64">
        <f>M$118</f>
        <v>11007.260086574599</v>
      </c>
      <c r="N15" s="64">
        <f>M$15</f>
        <v>11007.260086574599</v>
      </c>
      <c r="O15" s="64">
        <f>N$15</f>
        <v>11007.260086574599</v>
      </c>
      <c r="P15" s="64">
        <f>O$15</f>
        <v>11007.260086574599</v>
      </c>
      <c r="Q15" s="64">
        <f>P$15</f>
        <v>11007.260086574599</v>
      </c>
      <c r="R15" s="64">
        <f>Q$15</f>
        <v>11007.260086574599</v>
      </c>
    </row>
    <row r="16" spans="1:19" s="43" customFormat="1" hidden="1" outlineLevel="2" x14ac:dyDescent="0.2">
      <c r="B16" s="50"/>
      <c r="C16" s="72"/>
      <c r="D16" s="48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4"/>
    </row>
    <row r="17" spans="1:19" s="43" customFormat="1" hidden="1" outlineLevel="2" x14ac:dyDescent="0.2">
      <c r="B17" s="51"/>
      <c r="C17" s="73"/>
      <c r="D17" s="47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5"/>
    </row>
    <row r="18" spans="1:19" s="43" customFormat="1" hidden="1" outlineLevel="2" x14ac:dyDescent="0.2">
      <c r="B18" s="61" t="s">
        <v>55</v>
      </c>
      <c r="C18" s="74" t="s">
        <v>19</v>
      </c>
      <c r="D18" s="66">
        <f>D$14*$D$38</f>
        <v>21246.918671316096</v>
      </c>
      <c r="E18" s="66">
        <f t="shared" ref="E18:Q18" si="7">E$14*$D$38</f>
        <v>22028.427659079636</v>
      </c>
      <c r="F18" s="66">
        <f>F$14*$D$38</f>
        <v>25957.904059416451</v>
      </c>
      <c r="G18" s="66">
        <f t="shared" si="7"/>
        <v>45616.897965023047</v>
      </c>
      <c r="H18" s="66">
        <f>H$14*$D$38</f>
        <v>63876.824858708525</v>
      </c>
      <c r="I18" s="66">
        <f>I$14*$D$38</f>
        <v>67373.759583184947</v>
      </c>
      <c r="J18" s="66">
        <f>J$14*$D$38</f>
        <v>82390.913474302215</v>
      </c>
      <c r="K18" s="66">
        <f>K$14*$D$38</f>
        <v>86377.265031625997</v>
      </c>
      <c r="L18" s="66">
        <f>L$14*$D$38</f>
        <v>89522.972522412834</v>
      </c>
      <c r="M18" s="66">
        <f t="shared" si="7"/>
        <v>91292.617390038387</v>
      </c>
      <c r="N18" s="66">
        <f t="shared" si="7"/>
        <v>91292.617390038387</v>
      </c>
      <c r="O18" s="66">
        <f>O$14*$D$38</f>
        <v>91292.617390038387</v>
      </c>
      <c r="P18" s="66">
        <f>P$14*$D$38</f>
        <v>91292.617390038387</v>
      </c>
      <c r="Q18" s="66">
        <f t="shared" si="7"/>
        <v>91292.617390038387</v>
      </c>
      <c r="R18" s="66">
        <f>R$14*$D$38</f>
        <v>91292.617390038387</v>
      </c>
    </row>
    <row r="19" spans="1:19" s="43" customFormat="1" hidden="1" outlineLevel="2" x14ac:dyDescent="0.2">
      <c r="B19" s="59" t="s">
        <v>56</v>
      </c>
      <c r="C19" s="70" t="s">
        <v>19</v>
      </c>
      <c r="D19" s="64">
        <f>D$15*$D$38</f>
        <v>0</v>
      </c>
      <c r="E19" s="64">
        <f t="shared" ref="E19" si="8">E$15*$D$38</f>
        <v>0</v>
      </c>
      <c r="F19" s="64">
        <f>F$15*$D$38</f>
        <v>13050.755862954256</v>
      </c>
      <c r="G19" s="64">
        <f>G$15*$D$38</f>
        <v>49945.032262074637</v>
      </c>
      <c r="H19" s="64">
        <f>H$15*$D$38</f>
        <v>89079.166427371674</v>
      </c>
      <c r="I19" s="64">
        <f>I$15*$D$38</f>
        <v>141264.05645562292</v>
      </c>
      <c r="J19" s="64">
        <f>J$15*$D$38</f>
        <v>194052.75671736631</v>
      </c>
      <c r="K19" s="64">
        <f t="shared" ref="K19:N19" si="9">K$15*$D$38</f>
        <v>207103.51258032059</v>
      </c>
      <c r="L19" s="64">
        <f>L$15*$D$38</f>
        <v>213624.3571559063</v>
      </c>
      <c r="M19" s="64">
        <f>M$15*$D$38</f>
        <v>220145.20173149198</v>
      </c>
      <c r="N19" s="64">
        <f t="shared" si="9"/>
        <v>220145.20173149198</v>
      </c>
      <c r="O19" s="64">
        <f>O$15*$D$38</f>
        <v>220145.20173149198</v>
      </c>
      <c r="P19" s="64">
        <f>P$15*$D$38</f>
        <v>220145.20173149198</v>
      </c>
      <c r="Q19" s="64">
        <f>Q$15*$D$38</f>
        <v>220145.20173149198</v>
      </c>
      <c r="R19" s="64">
        <f>R$15*$D$38</f>
        <v>220145.20173149198</v>
      </c>
    </row>
    <row r="20" spans="1:19" s="43" customFormat="1" hidden="1" outlineLevel="2" x14ac:dyDescent="0.2">
      <c r="B20" s="59"/>
      <c r="C20" s="70"/>
      <c r="D20" s="6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</row>
    <row r="21" spans="1:19" s="43" customFormat="1" hidden="1" outlineLevel="2" x14ac:dyDescent="0.2">
      <c r="B21" s="59" t="s">
        <v>57</v>
      </c>
      <c r="C21" s="70" t="s">
        <v>19</v>
      </c>
      <c r="D21" s="64">
        <f>$D$38*D$124</f>
        <v>40000</v>
      </c>
      <c r="E21" s="64">
        <f t="shared" ref="E21:K21" si="10">$D$38*E$124</f>
        <v>40000</v>
      </c>
      <c r="F21" s="64">
        <f t="shared" si="10"/>
        <v>40000</v>
      </c>
      <c r="G21" s="64">
        <f t="shared" si="10"/>
        <v>40000</v>
      </c>
      <c r="H21" s="64">
        <f>$D$38*H$124</f>
        <v>40000</v>
      </c>
      <c r="I21" s="64">
        <f t="shared" si="10"/>
        <v>40000</v>
      </c>
      <c r="J21" s="64">
        <f t="shared" si="10"/>
        <v>40000</v>
      </c>
      <c r="K21" s="64">
        <f t="shared" si="10"/>
        <v>40000</v>
      </c>
      <c r="L21" s="64">
        <f>$D$38*L$124</f>
        <v>40000</v>
      </c>
      <c r="M21" s="64">
        <f>$D$38*M$124</f>
        <v>40000</v>
      </c>
      <c r="N21" s="64">
        <f>M$21</f>
        <v>40000</v>
      </c>
      <c r="O21" s="64">
        <f>N$21</f>
        <v>40000</v>
      </c>
      <c r="P21" s="64">
        <f>O$21</f>
        <v>40000</v>
      </c>
      <c r="Q21" s="64">
        <f t="shared" ref="Q21" si="11">P$21</f>
        <v>40000</v>
      </c>
      <c r="R21" s="64">
        <f>Q$21</f>
        <v>40000</v>
      </c>
    </row>
    <row r="22" spans="1:19" s="43" customFormat="1" hidden="1" outlineLevel="2" x14ac:dyDescent="0.2">
      <c r="B22" s="59"/>
      <c r="C22" s="70"/>
      <c r="D22" s="6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19" s="43" customFormat="1" hidden="1" outlineLevel="2" x14ac:dyDescent="0.2">
      <c r="B23" s="59" t="s">
        <v>58</v>
      </c>
      <c r="C23" s="70" t="s">
        <v>19</v>
      </c>
      <c r="D23" s="64">
        <f ca="1">D$10-D$12</f>
        <v>0</v>
      </c>
      <c r="E23" s="44">
        <f t="shared" ref="E23" ca="1" si="12">E$10-E$12</f>
        <v>0</v>
      </c>
      <c r="F23" s="44">
        <f ca="1">F$10-F$12</f>
        <v>42255.539170506905</v>
      </c>
      <c r="G23" s="44">
        <f ca="1">G$10-G$12</f>
        <v>126766.61751152073</v>
      </c>
      <c r="H23" s="44">
        <f ca="1">H$10-H$12</f>
        <v>254261.77880184332</v>
      </c>
      <c r="I23" s="44">
        <f t="shared" ref="I23" ca="1" si="13">I$10-I$12</f>
        <v>423283.93548387085</v>
      </c>
      <c r="J23" s="44">
        <f ca="1">J$10-J$12</f>
        <v>592306.09216589876</v>
      </c>
      <c r="K23" s="44">
        <f ca="1">K$10-K$12</f>
        <v>635290.17511520744</v>
      </c>
      <c r="L23" s="44">
        <f ca="1">L$10-L$12</f>
        <v>656417.944700461</v>
      </c>
      <c r="M23" s="44">
        <f ca="1">M$10-M$12</f>
        <v>677545.71428571444</v>
      </c>
      <c r="N23" s="44">
        <f ca="1">N$10-N$12</f>
        <v>677545.71428571432</v>
      </c>
      <c r="O23" s="44">
        <f t="shared" ref="O23:P23" ca="1" si="14">O$10-O$12</f>
        <v>677545.71428571432</v>
      </c>
      <c r="P23" s="44">
        <f t="shared" ca="1" si="14"/>
        <v>677545.71428571432</v>
      </c>
      <c r="Q23" s="44">
        <f ca="1">Q$10-Q$12</f>
        <v>677545.71428571432</v>
      </c>
      <c r="R23" s="44">
        <f ca="1">R$10-R$12</f>
        <v>677545.71428571432</v>
      </c>
    </row>
    <row r="24" spans="1:19" s="43" customFormat="1" hidden="1" outlineLevel="2" x14ac:dyDescent="0.2">
      <c r="B24" s="59"/>
      <c r="C24" s="70"/>
      <c r="D24" s="6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9" s="43" customFormat="1" hidden="1" outlineLevel="2" x14ac:dyDescent="0.2">
      <c r="B25" s="59" t="s">
        <v>59</v>
      </c>
      <c r="C25" s="70" t="s">
        <v>47</v>
      </c>
      <c r="D25" s="64">
        <f ca="1">D$7</f>
        <v>0</v>
      </c>
      <c r="E25" s="64">
        <f t="shared" ref="E25:Q25" ca="1" si="15">E$7</f>
        <v>0</v>
      </c>
      <c r="F25" s="64">
        <f t="shared" ca="1" si="15"/>
        <v>16.838709677419352</v>
      </c>
      <c r="G25" s="64">
        <f t="shared" ca="1" si="15"/>
        <v>50.516129032258057</v>
      </c>
      <c r="H25" s="64">
        <f ca="1">H$7</f>
        <v>101.32258064516128</v>
      </c>
      <c r="I25" s="64">
        <f t="shared" ca="1" si="15"/>
        <v>168.67741935483866</v>
      </c>
      <c r="J25" s="64">
        <f t="shared" ca="1" si="15"/>
        <v>236.03225806451616</v>
      </c>
      <c r="K25" s="64">
        <f t="shared" ca="1" si="15"/>
        <v>253.16129032258067</v>
      </c>
      <c r="L25" s="64">
        <f t="shared" ca="1" si="15"/>
        <v>261.58064516129036</v>
      </c>
      <c r="M25" s="64">
        <f ca="1">M$7</f>
        <v>270.00000000000006</v>
      </c>
      <c r="N25" s="64">
        <f ca="1">N$7</f>
        <v>270</v>
      </c>
      <c r="O25" s="64">
        <f t="shared" ca="1" si="15"/>
        <v>270</v>
      </c>
      <c r="P25" s="64">
        <f t="shared" ca="1" si="15"/>
        <v>270</v>
      </c>
      <c r="Q25" s="64">
        <f t="shared" ca="1" si="15"/>
        <v>270</v>
      </c>
      <c r="R25" s="64">
        <f ca="1">R$7</f>
        <v>270</v>
      </c>
    </row>
    <row r="26" spans="1:19" s="43" customFormat="1" hidden="1" outlineLevel="2" x14ac:dyDescent="0.2">
      <c r="B26" s="60" t="s">
        <v>60</v>
      </c>
      <c r="C26" s="71" t="s">
        <v>61</v>
      </c>
      <c r="D26" s="65">
        <f>$D$38*INDEX($D$139:$D$153,MATCH(D$4,$B$139:$B$153,0))</f>
        <v>72.533333333333331</v>
      </c>
      <c r="E26" s="65">
        <f t="shared" ref="E26:R26" si="16">$D$38*INDEX($D$139:$D$153,MATCH(E$4,$B$139:$B$153,0))</f>
        <v>145.06666666666672</v>
      </c>
      <c r="F26" s="65">
        <f t="shared" si="16"/>
        <v>52.888888888888886</v>
      </c>
      <c r="G26" s="65">
        <f t="shared" si="16"/>
        <v>71.777777777777771</v>
      </c>
      <c r="H26" s="65">
        <f t="shared" si="16"/>
        <v>83.111111111111114</v>
      </c>
      <c r="I26" s="65">
        <f t="shared" si="16"/>
        <v>102.00000000000003</v>
      </c>
      <c r="J26" s="65">
        <f t="shared" si="16"/>
        <v>117.11111111111111</v>
      </c>
      <c r="K26" s="65">
        <f t="shared" si="16"/>
        <v>143.55555555555554</v>
      </c>
      <c r="L26" s="65">
        <f t="shared" si="16"/>
        <v>151.11111111111111</v>
      </c>
      <c r="M26" s="65">
        <f t="shared" si="16"/>
        <v>151.11111111111111</v>
      </c>
      <c r="N26" s="65">
        <f t="shared" si="16"/>
        <v>151.11111111111111</v>
      </c>
      <c r="O26" s="65">
        <f t="shared" si="16"/>
        <v>151.11111111111111</v>
      </c>
      <c r="P26" s="65">
        <f t="shared" si="16"/>
        <v>151.11111111111111</v>
      </c>
      <c r="Q26" s="65">
        <f t="shared" si="16"/>
        <v>151.11111111111111</v>
      </c>
      <c r="R26" s="65">
        <f t="shared" si="16"/>
        <v>151.11111111111111</v>
      </c>
    </row>
    <row r="27" spans="1:19" hidden="1" outlineLevel="2" x14ac:dyDescent="0.2">
      <c r="C27" s="75"/>
    </row>
    <row r="28" spans="1:19" ht="12.75" hidden="1" outlineLevel="2" thickBot="1" x14ac:dyDescent="0.25">
      <c r="C28" s="76"/>
    </row>
    <row r="29" spans="1:19" hidden="1" outlineLevel="2" x14ac:dyDescent="0.2"/>
    <row r="30" spans="1:19" hidden="1" outlineLevel="2" x14ac:dyDescent="0.2"/>
    <row r="31" spans="1:19" s="30" customFormat="1" ht="18.75" hidden="1" outlineLevel="1" collapsed="1" x14ac:dyDescent="0.25">
      <c r="A31" s="28" t="s">
        <v>62</v>
      </c>
      <c r="B31" s="28"/>
      <c r="C31" s="29"/>
      <c r="D31" s="29"/>
      <c r="E31" s="28"/>
      <c r="F31" s="28"/>
      <c r="G31" s="28"/>
      <c r="H31" s="28"/>
      <c r="I31" s="28"/>
      <c r="J31" s="28"/>
      <c r="K31" s="28"/>
      <c r="L31" s="28"/>
      <c r="R31" s="31"/>
      <c r="S31" s="31"/>
    </row>
    <row r="32" spans="1:19" hidden="1" outlineLevel="1" x14ac:dyDescent="0.2"/>
    <row r="33" spans="2:11" hidden="1" outlineLevel="1" x14ac:dyDescent="0.2"/>
    <row r="34" spans="2:11" ht="15" hidden="1" outlineLevel="1" x14ac:dyDescent="0.25">
      <c r="B34" s="23" t="str">
        <f>'Default | C_&amp;_I | Mango'!B34</f>
        <v>Discount rate</v>
      </c>
      <c r="C34" s="24" t="str">
        <f>'Default | C_&amp;_I | Mango'!C34</f>
        <v>%</v>
      </c>
      <c r="D34" s="244">
        <f>'Default | C_&amp;_I | Mango'!D34</f>
        <v>7</v>
      </c>
    </row>
    <row r="35" spans="2:11" hidden="1" outlineLevel="1" x14ac:dyDescent="0.2"/>
    <row r="36" spans="2:11" hidden="1" outlineLevel="1" x14ac:dyDescent="0.2"/>
    <row r="37" spans="2:11" ht="15" hidden="1" outlineLevel="1" x14ac:dyDescent="0.25">
      <c r="B37" s="23" t="s">
        <v>65</v>
      </c>
      <c r="C37" s="24" t="s">
        <v>7</v>
      </c>
      <c r="D37" s="24" t="s">
        <v>66</v>
      </c>
      <c r="E37" s="24" t="s">
        <v>67</v>
      </c>
      <c r="F37" s="492" t="s">
        <v>68</v>
      </c>
      <c r="G37" s="493"/>
      <c r="H37" s="493"/>
      <c r="I37" s="493"/>
      <c r="J37" s="494"/>
    </row>
    <row r="38" spans="2:11" hidden="1" outlineLevel="1" x14ac:dyDescent="0.2">
      <c r="B38" s="19" t="s">
        <v>10</v>
      </c>
      <c r="C38" s="10" t="s">
        <v>69</v>
      </c>
      <c r="D38" s="237">
        <f>IF(Selected_Crop=1,IF('PI | User'!$F$13="",'PI | User'!$E$13,'PI | User'!$F$13),"")</f>
        <v>20</v>
      </c>
      <c r="E38" s="165"/>
      <c r="F38" s="504"/>
      <c r="G38" s="505"/>
      <c r="H38" s="505"/>
      <c r="I38" s="505"/>
      <c r="J38" s="506"/>
    </row>
    <row r="39" spans="2:11" hidden="1" outlineLevel="1" x14ac:dyDescent="0.2">
      <c r="B39" s="21" t="str">
        <f>'Default | C_&amp;_I | Mango'!B39</f>
        <v>Planting density</v>
      </c>
      <c r="C39" s="11" t="str">
        <f>'Default | C_&amp;_I | Mango'!C39</f>
        <v>trees / ha</v>
      </c>
      <c r="D39" s="16">
        <f>'Default | C_&amp;_I | Mango'!D39</f>
        <v>208</v>
      </c>
      <c r="E39" s="166"/>
      <c r="F39" s="501"/>
      <c r="G39" s="502"/>
      <c r="H39" s="502"/>
      <c r="I39" s="502"/>
      <c r="J39" s="503"/>
    </row>
    <row r="40" spans="2:11" hidden="1" outlineLevel="1" x14ac:dyDescent="0.2"/>
    <row r="41" spans="2:11" hidden="1" outlineLevel="1" x14ac:dyDescent="0.2"/>
    <row r="42" spans="2:11" ht="15" hidden="1" outlineLevel="1" x14ac:dyDescent="0.25">
      <c r="B42" s="23" t="s">
        <v>73</v>
      </c>
      <c r="C42" s="24" t="s">
        <v>7</v>
      </c>
      <c r="D42" s="24" t="s">
        <v>66</v>
      </c>
      <c r="E42" s="24" t="s">
        <v>67</v>
      </c>
      <c r="F42" s="492" t="s">
        <v>68</v>
      </c>
      <c r="G42" s="493"/>
      <c r="H42" s="493"/>
      <c r="I42" s="493"/>
      <c r="J42" s="494"/>
    </row>
    <row r="43" spans="2:11" hidden="1" outlineLevel="1" x14ac:dyDescent="0.2">
      <c r="B43" s="19" t="str">
        <f>'Default | C_&amp;_I | Mango'!B43</f>
        <v>First crop year</v>
      </c>
      <c r="C43" s="10" t="str">
        <f>'Default | C_&amp;_I | Mango'!C43</f>
        <v>yr</v>
      </c>
      <c r="D43" s="15">
        <f>'Default | C_&amp;_I | Mango'!D43</f>
        <v>3</v>
      </c>
      <c r="E43" s="165"/>
      <c r="F43" s="504"/>
      <c r="G43" s="505"/>
      <c r="H43" s="505"/>
      <c r="I43" s="505"/>
      <c r="J43" s="506"/>
      <c r="K43" s="8" t="s">
        <v>76</v>
      </c>
    </row>
    <row r="44" spans="2:11" hidden="1" outlineLevel="1" x14ac:dyDescent="0.2">
      <c r="B44" s="20" t="str">
        <f>'Default | C_&amp;_I | Mango'!B44</f>
        <v>Maturity year</v>
      </c>
      <c r="C44" s="12" t="str">
        <f>'Default | C_&amp;_I | Mango'!C44</f>
        <v>yr</v>
      </c>
      <c r="D44" s="17">
        <f>'Default | C_&amp;_I | Mango'!D44</f>
        <v>10</v>
      </c>
      <c r="E44" s="167"/>
      <c r="F44" s="498"/>
      <c r="G44" s="499"/>
      <c r="H44" s="499"/>
      <c r="I44" s="499"/>
      <c r="J44" s="500"/>
    </row>
    <row r="45" spans="2:11" hidden="1" outlineLevel="1" x14ac:dyDescent="0.2">
      <c r="B45" s="20" t="s">
        <v>79</v>
      </c>
      <c r="C45" s="12" t="s">
        <v>80</v>
      </c>
      <c r="D45" s="239">
        <f>IF(Selected_Crop=1,IF('PI | User'!$F$14="",'PI | User'!$E$14,'PI | User'!$F$14),"")</f>
        <v>13.5</v>
      </c>
      <c r="E45" s="167"/>
      <c r="F45" s="498"/>
      <c r="G45" s="499"/>
      <c r="H45" s="499"/>
      <c r="I45" s="499"/>
      <c r="J45" s="500"/>
    </row>
    <row r="46" spans="2:11" hidden="1" outlineLevel="1" x14ac:dyDescent="0.2">
      <c r="B46" s="90"/>
      <c r="C46" s="143"/>
      <c r="D46" s="142"/>
      <c r="E46" s="166"/>
      <c r="F46" s="501"/>
      <c r="G46" s="502"/>
      <c r="H46" s="502"/>
      <c r="I46" s="502"/>
      <c r="J46" s="503"/>
    </row>
    <row r="47" spans="2:11" hidden="1" outlineLevel="1" x14ac:dyDescent="0.2">
      <c r="C47" s="8"/>
      <c r="D47" s="8"/>
    </row>
    <row r="48" spans="2:11" hidden="1" outlineLevel="1" x14ac:dyDescent="0.2">
      <c r="C48" s="114" t="s">
        <v>82</v>
      </c>
      <c r="D48" s="114" t="s">
        <v>83</v>
      </c>
      <c r="E48" s="100"/>
      <c r="F48" s="100"/>
      <c r="G48" s="100"/>
    </row>
    <row r="49" spans="2:6" ht="15" hidden="1" outlineLevel="1" x14ac:dyDescent="0.25">
      <c r="B49" s="23" t="str">
        <f>'Default | C_&amp;_I | Mango'!B49</f>
        <v>Yields by crop age</v>
      </c>
      <c r="C49" s="24" t="str">
        <f>'Default | C_&amp;_I | Mango'!C49</f>
        <v>t / ha</v>
      </c>
      <c r="D49" s="93" t="str">
        <f>'Default | C_&amp;_I | Mango'!D49</f>
        <v>t / ha</v>
      </c>
      <c r="F49" s="114" t="str">
        <f>'Default | C_&amp;_I | Mango'!F49</f>
        <v>Adj. Factors</v>
      </c>
    </row>
    <row r="50" spans="2:6" hidden="1" outlineLevel="1" x14ac:dyDescent="0.2">
      <c r="B50" s="19">
        <f>'Default | C_&amp;_I | Mango'!B50</f>
        <v>1</v>
      </c>
      <c r="C50" s="25">
        <f>$D50*$F50</f>
        <v>0</v>
      </c>
      <c r="D50" s="94">
        <f>IF($B50&lt;$D$43,0,IF($B50&gt;$D$44,$D$45,($D$45/($D$44-$D$43+1))+$D49))</f>
        <v>0</v>
      </c>
      <c r="F50" s="97">
        <f>'Default | C_&amp;_I | Mango'!F50</f>
        <v>0</v>
      </c>
    </row>
    <row r="51" spans="2:6" hidden="1" outlineLevel="1" x14ac:dyDescent="0.2">
      <c r="B51" s="20">
        <f>'Default | C_&amp;_I | Mango'!B51</f>
        <v>2</v>
      </c>
      <c r="C51" s="26">
        <f t="shared" ref="C51:C63" si="17">$D51*$F51</f>
        <v>0</v>
      </c>
      <c r="D51" s="95">
        <f>IF($B51&lt;$D$43,0,IF($B51&gt;$D$44,$D$45,($D$45/($D$44-$D$43+1))+$D50))</f>
        <v>0</v>
      </c>
      <c r="F51" s="97">
        <f>'Default | C_&amp;_I | Mango'!F51</f>
        <v>0</v>
      </c>
    </row>
    <row r="52" spans="2:6" hidden="1" outlineLevel="1" x14ac:dyDescent="0.2">
      <c r="B52" s="20">
        <f>'Default | C_&amp;_I | Mango'!B52</f>
        <v>3</v>
      </c>
      <c r="C52" s="26">
        <f t="shared" si="17"/>
        <v>0.84193548387096762</v>
      </c>
      <c r="D52" s="95">
        <f t="shared" ref="D52:D63" si="18">IF($B52&lt;$D$43,0,IF($B52&gt;$D$44,$D$45,($D$45/($D$44-$D$43+1))+$D51))</f>
        <v>1.6875</v>
      </c>
      <c r="F52" s="97">
        <f>'Default | C_&amp;_I | Mango'!F52</f>
        <v>0.49892473118279562</v>
      </c>
    </row>
    <row r="53" spans="2:6" hidden="1" outlineLevel="1" x14ac:dyDescent="0.2">
      <c r="B53" s="20">
        <f>'Default | C_&amp;_I | Mango'!B53</f>
        <v>4</v>
      </c>
      <c r="C53" s="26">
        <f>$D53*$F53</f>
        <v>2.5258064516129028</v>
      </c>
      <c r="D53" s="95">
        <f>IF($B53&lt;$D$43,0,IF($B53&gt;$D$44,$D$45,($D$45/($D$44-$D$43+1))+$D52))</f>
        <v>3.375</v>
      </c>
      <c r="F53" s="97">
        <f>'Default | C_&amp;_I | Mango'!F53</f>
        <v>0.74838709677419346</v>
      </c>
    </row>
    <row r="54" spans="2:6" hidden="1" outlineLevel="1" x14ac:dyDescent="0.2">
      <c r="B54" s="20">
        <f>'Default | C_&amp;_I | Mango'!B54</f>
        <v>5</v>
      </c>
      <c r="C54" s="26">
        <f t="shared" si="17"/>
        <v>5.0661290322580639</v>
      </c>
      <c r="D54" s="95">
        <f t="shared" si="18"/>
        <v>5.0625</v>
      </c>
      <c r="F54" s="97">
        <f>'Default | C_&amp;_I | Mango'!F54</f>
        <v>1.0007168458781361</v>
      </c>
    </row>
    <row r="55" spans="2:6" hidden="1" outlineLevel="1" x14ac:dyDescent="0.2">
      <c r="B55" s="20">
        <f>'Default | C_&amp;_I | Mango'!B55</f>
        <v>6</v>
      </c>
      <c r="C55" s="26">
        <f t="shared" si="17"/>
        <v>8.4338709677419335</v>
      </c>
      <c r="D55" s="95">
        <f>IF($B55&lt;$D$43,0,IF($B55&gt;$D$44,$D$45,($D$45/($D$44-$D$43+1))+$D54))</f>
        <v>6.75</v>
      </c>
      <c r="F55" s="97">
        <f>'Default | C_&amp;_I | Mango'!F55</f>
        <v>1.2494623655913977</v>
      </c>
    </row>
    <row r="56" spans="2:6" hidden="1" outlineLevel="1" x14ac:dyDescent="0.2">
      <c r="B56" s="20">
        <f>'Default | C_&amp;_I | Mango'!B56</f>
        <v>7</v>
      </c>
      <c r="C56" s="26">
        <f t="shared" si="17"/>
        <v>11.801612903225807</v>
      </c>
      <c r="D56" s="95">
        <f>IF($B56&lt;$D$43,0,IF($B56&gt;$D$44,$D$45,($D$45/($D$44-$D$43+1))+$D55))</f>
        <v>8.4375</v>
      </c>
      <c r="F56" s="97">
        <f>'Default | C_&amp;_I | Mango'!F56</f>
        <v>1.398709677419355</v>
      </c>
    </row>
    <row r="57" spans="2:6" hidden="1" outlineLevel="1" x14ac:dyDescent="0.2">
      <c r="B57" s="20">
        <f>'Default | C_&amp;_I | Mango'!B57</f>
        <v>8</v>
      </c>
      <c r="C57" s="26">
        <f>$D57*$F57</f>
        <v>12.658064516129034</v>
      </c>
      <c r="D57" s="95">
        <f t="shared" si="18"/>
        <v>10.125</v>
      </c>
      <c r="F57" s="97">
        <f>'Default | C_&amp;_I | Mango'!F57</f>
        <v>1.2501792114695343</v>
      </c>
    </row>
    <row r="58" spans="2:6" hidden="1" outlineLevel="1" x14ac:dyDescent="0.2">
      <c r="B58" s="20">
        <f>'Default | C_&amp;_I | Mango'!B58</f>
        <v>9</v>
      </c>
      <c r="C58" s="26">
        <f t="shared" si="17"/>
        <v>13.079032258064517</v>
      </c>
      <c r="D58" s="95">
        <f t="shared" si="18"/>
        <v>11.8125</v>
      </c>
      <c r="F58" s="97">
        <f>'Default | C_&amp;_I | Mango'!F58</f>
        <v>1.1072196620583719</v>
      </c>
    </row>
    <row r="59" spans="2:6" hidden="1" outlineLevel="1" x14ac:dyDescent="0.2">
      <c r="B59" s="20">
        <f>'Default | C_&amp;_I | Mango'!B59</f>
        <v>10</v>
      </c>
      <c r="C59" s="26">
        <f t="shared" si="17"/>
        <v>13.500000000000004</v>
      </c>
      <c r="D59" s="95">
        <f t="shared" si="18"/>
        <v>13.5</v>
      </c>
      <c r="F59" s="97">
        <f>'Default | C_&amp;_I | Mango'!F59</f>
        <v>1.0000000000000002</v>
      </c>
    </row>
    <row r="60" spans="2:6" hidden="1" outlineLevel="1" x14ac:dyDescent="0.2">
      <c r="B60" s="20">
        <f>'Default | C_&amp;_I | Mango'!B60</f>
        <v>11</v>
      </c>
      <c r="C60" s="26">
        <f t="shared" si="17"/>
        <v>13.5</v>
      </c>
      <c r="D60" s="95">
        <f>IF($B60&lt;$D$43,0,IF($B60&gt;$D$44,$D$45,($D$45/($D$44-$D$43+1))+$D59))</f>
        <v>13.5</v>
      </c>
      <c r="F60" s="97">
        <f>'Default | C_&amp;_I | Mango'!F60</f>
        <v>1</v>
      </c>
    </row>
    <row r="61" spans="2:6" hidden="1" outlineLevel="1" x14ac:dyDescent="0.2">
      <c r="B61" s="20">
        <f>'Default | C_&amp;_I | Mango'!B61</f>
        <v>12</v>
      </c>
      <c r="C61" s="26">
        <f>$D61*$F61</f>
        <v>13.5</v>
      </c>
      <c r="D61" s="95">
        <f t="shared" si="18"/>
        <v>13.5</v>
      </c>
      <c r="F61" s="97">
        <f>'Default | C_&amp;_I | Mango'!F61</f>
        <v>1</v>
      </c>
    </row>
    <row r="62" spans="2:6" hidden="1" outlineLevel="1" x14ac:dyDescent="0.2">
      <c r="B62" s="20">
        <f>'Default | C_&amp;_I | Mango'!B62</f>
        <v>13</v>
      </c>
      <c r="C62" s="26">
        <f t="shared" si="17"/>
        <v>13.5</v>
      </c>
      <c r="D62" s="95">
        <f t="shared" si="18"/>
        <v>13.5</v>
      </c>
      <c r="F62" s="97">
        <f>'Default | C_&amp;_I | Mango'!F62</f>
        <v>1</v>
      </c>
    </row>
    <row r="63" spans="2:6" hidden="1" outlineLevel="1" x14ac:dyDescent="0.2">
      <c r="B63" s="20">
        <f>'Default | C_&amp;_I | Mango'!B63</f>
        <v>14</v>
      </c>
      <c r="C63" s="26">
        <f t="shared" si="17"/>
        <v>13.5</v>
      </c>
      <c r="D63" s="95">
        <f t="shared" si="18"/>
        <v>13.5</v>
      </c>
      <c r="F63" s="97">
        <f>'Default | C_&amp;_I | Mango'!F63</f>
        <v>1</v>
      </c>
    </row>
    <row r="64" spans="2:6" hidden="1" outlineLevel="1" x14ac:dyDescent="0.2">
      <c r="B64" s="21" t="str">
        <f>'Default | C_&amp;_I | Mango'!B64</f>
        <v>14+</v>
      </c>
      <c r="C64" s="27">
        <f>$D64*$F64</f>
        <v>13.5</v>
      </c>
      <c r="D64" s="96">
        <f>IF($B64&lt;$D$43,0,IF($B64&gt;$D$44,$D$45,($D$45/($D$44-$D$43+1))+$D63))</f>
        <v>13.5</v>
      </c>
      <c r="F64" s="98">
        <f>'Default | C_&amp;_I | Mango'!F64</f>
        <v>1</v>
      </c>
    </row>
    <row r="65" spans="2:14" hidden="1" outlineLevel="1" x14ac:dyDescent="0.2"/>
    <row r="66" spans="2:14" hidden="1" outlineLevel="1" x14ac:dyDescent="0.2"/>
    <row r="67" spans="2:14" ht="15" hidden="1" outlineLevel="1" x14ac:dyDescent="0.25">
      <c r="B67" s="23" t="s">
        <v>86</v>
      </c>
      <c r="C67" s="24" t="s">
        <v>7</v>
      </c>
      <c r="D67" s="24" t="s">
        <v>66</v>
      </c>
      <c r="E67" s="24" t="s">
        <v>67</v>
      </c>
      <c r="F67" s="492" t="s">
        <v>68</v>
      </c>
      <c r="G67" s="493"/>
      <c r="H67" s="493"/>
      <c r="I67" s="493"/>
      <c r="J67" s="494"/>
    </row>
    <row r="68" spans="2:14" hidden="1" outlineLevel="1" x14ac:dyDescent="0.2">
      <c r="B68" s="19" t="s">
        <v>14</v>
      </c>
      <c r="C68" s="10" t="s">
        <v>49</v>
      </c>
      <c r="D68" s="240">
        <f>IF(Selected_Crop=1,IF('PI | User'!$F$15="",'PI | User'!$E$15,'PI | User'!$F$15),"")</f>
        <v>2.5714285714285716</v>
      </c>
      <c r="E68" s="165"/>
      <c r="F68" s="495"/>
      <c r="G68" s="496"/>
      <c r="H68" s="496"/>
      <c r="I68" s="496"/>
      <c r="J68" s="497"/>
    </row>
    <row r="69" spans="2:14" hidden="1" outlineLevel="1" x14ac:dyDescent="0.2">
      <c r="B69" s="146"/>
      <c r="C69" s="144"/>
      <c r="D69" s="145"/>
      <c r="E69" s="167"/>
      <c r="F69" s="486"/>
      <c r="G69" s="487"/>
      <c r="H69" s="487"/>
      <c r="I69" s="487"/>
      <c r="J69" s="488"/>
    </row>
    <row r="70" spans="2:14" hidden="1" outlineLevel="1" x14ac:dyDescent="0.2">
      <c r="B70" s="20" t="str">
        <f>'Default | C_&amp;_I | Mango'!B70</f>
        <v>Weight</v>
      </c>
      <c r="C70" s="12" t="str">
        <f>'Default | C_&amp;_I | Mango'!C70</f>
        <v>kg</v>
      </c>
      <c r="D70" s="17">
        <f>'Default | C_&amp;_I | Mango'!D70</f>
        <v>7</v>
      </c>
      <c r="E70" s="167"/>
      <c r="F70" s="486"/>
      <c r="G70" s="487"/>
      <c r="H70" s="487"/>
      <c r="I70" s="487"/>
      <c r="J70" s="488"/>
    </row>
    <row r="71" spans="2:14" hidden="1" outlineLevel="1" x14ac:dyDescent="0.2">
      <c r="B71" s="20" t="str">
        <f>'Default | C_&amp;_I | Mango'!B71</f>
        <v>Distance to market</v>
      </c>
      <c r="C71" s="12" t="str">
        <f>'Default | C_&amp;_I | Mango'!C71</f>
        <v>km</v>
      </c>
      <c r="D71" s="17">
        <f>'Default | C_&amp;_I | Mango'!D71</f>
        <v>620</v>
      </c>
      <c r="E71" s="167"/>
      <c r="F71" s="486"/>
      <c r="G71" s="487"/>
      <c r="H71" s="487"/>
      <c r="I71" s="487"/>
      <c r="J71" s="488"/>
    </row>
    <row r="72" spans="2:14" hidden="1" outlineLevel="1" x14ac:dyDescent="0.2">
      <c r="B72" s="21" t="str">
        <f>'Default | C_&amp;_I | Mango'!B72</f>
        <v>Freight rate</v>
      </c>
      <c r="C72" s="11" t="str">
        <f>'Default | C_&amp;_I | Mango'!C72</f>
        <v>$ / t / km</v>
      </c>
      <c r="D72" s="78">
        <f>'Default | C_&amp;_I | Mango'!D72</f>
        <v>0.1</v>
      </c>
      <c r="E72" s="166"/>
      <c r="F72" s="489"/>
      <c r="G72" s="490"/>
      <c r="H72" s="490"/>
      <c r="I72" s="490"/>
      <c r="J72" s="491"/>
    </row>
    <row r="73" spans="2:14" hidden="1" outlineLevel="1" x14ac:dyDescent="0.2">
      <c r="M73" s="100"/>
      <c r="N73" s="100"/>
    </row>
    <row r="74" spans="2:14" hidden="1" outlineLevel="1" x14ac:dyDescent="0.2"/>
    <row r="75" spans="2:14" ht="15" hidden="1" outlineLevel="1" x14ac:dyDescent="0.25">
      <c r="B75" s="23" t="s">
        <v>95</v>
      </c>
      <c r="C75" s="24" t="s">
        <v>7</v>
      </c>
      <c r="D75" s="24" t="s">
        <v>66</v>
      </c>
      <c r="E75" s="24" t="s">
        <v>67</v>
      </c>
      <c r="F75" s="492" t="s">
        <v>68</v>
      </c>
      <c r="G75" s="493"/>
      <c r="H75" s="493"/>
      <c r="I75" s="493"/>
      <c r="J75" s="494"/>
    </row>
    <row r="76" spans="2:14" hidden="1" outlineLevel="1" x14ac:dyDescent="0.2">
      <c r="B76" s="19" t="s">
        <v>15</v>
      </c>
      <c r="C76" s="15" t="s">
        <v>53</v>
      </c>
      <c r="D76" s="237">
        <f>IF(Selected_Crop=1,IF('PI | User'!$F$16="",'PI | User'!$E$16,'PI | User'!$F$16),"")</f>
        <v>3318.5414837823932</v>
      </c>
      <c r="E76" s="165"/>
      <c r="F76" s="495"/>
      <c r="G76" s="496"/>
      <c r="H76" s="496"/>
      <c r="I76" s="496"/>
      <c r="J76" s="497"/>
    </row>
    <row r="77" spans="2:14" hidden="1" outlineLevel="1" x14ac:dyDescent="0.2">
      <c r="B77" s="20" t="s">
        <v>96</v>
      </c>
      <c r="C77" s="17" t="s">
        <v>53</v>
      </c>
      <c r="D77" s="242">
        <f>IF(Selected_Crop=1,IF('PI | User'!$F$17="",'PI | User'!$E$17,'PI | User'!$F$17),"")</f>
        <v>0</v>
      </c>
      <c r="E77" s="167"/>
      <c r="F77" s="486"/>
      <c r="G77" s="487"/>
      <c r="H77" s="487"/>
      <c r="I77" s="487"/>
      <c r="J77" s="488"/>
    </row>
    <row r="78" spans="2:14" hidden="1" outlineLevel="1" x14ac:dyDescent="0.2">
      <c r="B78" s="20" t="s">
        <v>97</v>
      </c>
      <c r="C78" s="17" t="s">
        <v>53</v>
      </c>
      <c r="D78" s="242">
        <f>IF(Selected_Crop=1,IF('PI | User'!$F$18="",'PI | User'!$E$18,'PI | User'!$F$18),"")</f>
        <v>13233</v>
      </c>
      <c r="E78" s="167"/>
      <c r="F78" s="486"/>
      <c r="G78" s="487"/>
      <c r="H78" s="487"/>
      <c r="I78" s="487"/>
      <c r="J78" s="488"/>
      <c r="M78" s="100"/>
    </row>
    <row r="79" spans="2:14" hidden="1" outlineLevel="1" x14ac:dyDescent="0.2">
      <c r="B79" s="20" t="str">
        <f>'Default | C_&amp;_I | Mango'!B79</f>
        <v>On-farm dam capacity</v>
      </c>
      <c r="C79" s="17" t="str">
        <f>'Default | C_&amp;_I | Mango'!C79</f>
        <v>ML / ha</v>
      </c>
      <c r="D79" s="26">
        <f>'Default | C_&amp;_I | Mango'!D79</f>
        <v>3</v>
      </c>
      <c r="E79" s="167"/>
      <c r="F79" s="486"/>
      <c r="G79" s="487"/>
      <c r="H79" s="487"/>
      <c r="I79" s="487"/>
      <c r="J79" s="488"/>
    </row>
    <row r="80" spans="2:14" hidden="1" outlineLevel="1" x14ac:dyDescent="0.2">
      <c r="B80" s="20" t="str">
        <f>'Default | C_&amp;_I | Mango'!B80</f>
        <v>On-farm storage cost</v>
      </c>
      <c r="C80" s="17" t="str">
        <f>'Default | C_&amp;_I | Mango'!C80</f>
        <v>$ / ML</v>
      </c>
      <c r="D80" s="17">
        <f>'Default | C_&amp;_I | Mango'!D80</f>
        <v>1100</v>
      </c>
      <c r="E80" s="167"/>
      <c r="F80" s="486"/>
      <c r="G80" s="487"/>
      <c r="H80" s="487"/>
      <c r="I80" s="487"/>
      <c r="J80" s="488"/>
    </row>
    <row r="81" spans="2:55" hidden="1" outlineLevel="1" x14ac:dyDescent="0.2">
      <c r="B81" s="20" t="s">
        <v>101</v>
      </c>
      <c r="C81" s="17" t="s">
        <v>100</v>
      </c>
      <c r="D81" s="242">
        <f>IF(Selected_Crop=1,IF('PI | User'!$F$19="",'PI | User'!$E$19,'PI | User'!$F$19),"")</f>
        <v>0</v>
      </c>
      <c r="E81" s="167"/>
      <c r="F81" s="486"/>
      <c r="G81" s="487"/>
      <c r="H81" s="487"/>
      <c r="I81" s="487"/>
      <c r="J81" s="488"/>
    </row>
    <row r="82" spans="2:55" hidden="1" outlineLevel="1" x14ac:dyDescent="0.2">
      <c r="B82" s="20" t="str">
        <f>'Default | C_&amp;_I | Mango'!B82</f>
        <v>Packing and cooling facilities</v>
      </c>
      <c r="C82" s="17" t="str">
        <f>'Default | C_&amp;_I | Mango'!C82</f>
        <v>$</v>
      </c>
      <c r="D82" s="242">
        <f>IF(Selected_Crop=1,IF('PI | User'!$F$20="",'PI | User'!$E$20,'PI | User'!$F$20),"")</f>
        <v>254135.40833187243</v>
      </c>
      <c r="E82" s="167"/>
      <c r="F82" s="486"/>
      <c r="G82" s="487"/>
      <c r="H82" s="487"/>
      <c r="I82" s="487"/>
      <c r="J82" s="488"/>
    </row>
    <row r="83" spans="2:55" hidden="1" outlineLevel="1" x14ac:dyDescent="0.2">
      <c r="B83" s="88" t="str">
        <f>'Default | C_&amp;_I | Mango'!B83</f>
        <v>Packing Shed</v>
      </c>
      <c r="C83" s="85" t="str">
        <f>'Default | C_&amp;_I | Mango'!C83</f>
        <v>$</v>
      </c>
      <c r="D83" s="85">
        <f>('Default | C_&amp;_I | Mango'!$D83/SUM('Default | C_&amp;_I | Mango'!$D$83:$D$84))*$D$82</f>
        <v>158834.63020742027</v>
      </c>
      <c r="E83" s="167"/>
      <c r="F83" s="486"/>
      <c r="G83" s="487"/>
      <c r="H83" s="487"/>
      <c r="I83" s="487"/>
      <c r="J83" s="488"/>
    </row>
    <row r="84" spans="2:55" hidden="1" outlineLevel="1" x14ac:dyDescent="0.2">
      <c r="B84" s="90" t="str">
        <f>'Default | C_&amp;_I | Mango'!B84</f>
        <v>Cold Storage</v>
      </c>
      <c r="C84" s="91" t="str">
        <f>'Default | C_&amp;_I | Mango'!C84</f>
        <v>$</v>
      </c>
      <c r="D84" s="91">
        <f>('Default | C_&amp;_I | Mango'!$D84/SUM('Default | C_&amp;_I | Mango'!$D$83:$D$84))*$D$82</f>
        <v>95300.778124452161</v>
      </c>
      <c r="E84" s="166"/>
      <c r="F84" s="489"/>
      <c r="G84" s="490"/>
      <c r="H84" s="490"/>
      <c r="I84" s="490"/>
      <c r="J84" s="491"/>
    </row>
    <row r="85" spans="2:55" hidden="1" outlineLevel="1" x14ac:dyDescent="0.2"/>
    <row r="86" spans="2:55" hidden="1" outlineLevel="1" x14ac:dyDescent="0.2"/>
    <row r="87" spans="2:55" s="113" customFormat="1" ht="24" hidden="1" outlineLevel="1" x14ac:dyDescent="0.25">
      <c r="B87" s="111" t="s">
        <v>107</v>
      </c>
      <c r="C87" s="112" t="s">
        <v>7</v>
      </c>
      <c r="D87" s="112" t="s">
        <v>66</v>
      </c>
      <c r="E87" s="107" t="s">
        <v>67</v>
      </c>
      <c r="F87" s="522" t="s">
        <v>68</v>
      </c>
      <c r="G87" s="523"/>
      <c r="H87" s="523"/>
      <c r="I87" s="523"/>
      <c r="J87" s="524"/>
      <c r="L87" s="79" t="s">
        <v>108</v>
      </c>
      <c r="M87" s="79" t="s">
        <v>109</v>
      </c>
      <c r="N87" s="79" t="s">
        <v>110</v>
      </c>
      <c r="O87" s="79" t="s">
        <v>111</v>
      </c>
      <c r="P87" s="79" t="s">
        <v>29</v>
      </c>
      <c r="Q87" s="79" t="s">
        <v>30</v>
      </c>
      <c r="R87" s="79" t="s">
        <v>31</v>
      </c>
      <c r="S87" s="79" t="s">
        <v>32</v>
      </c>
      <c r="T87" s="79" t="s">
        <v>33</v>
      </c>
      <c r="U87" s="79" t="s">
        <v>34</v>
      </c>
      <c r="V87" s="79" t="s">
        <v>35</v>
      </c>
      <c r="W87" s="79" t="s">
        <v>36</v>
      </c>
      <c r="X87" s="79" t="s">
        <v>37</v>
      </c>
      <c r="Y87" s="79" t="s">
        <v>38</v>
      </c>
      <c r="Z87" s="79" t="s">
        <v>39</v>
      </c>
      <c r="AA87" s="79" t="s">
        <v>40</v>
      </c>
      <c r="AB87" s="79" t="s">
        <v>41</v>
      </c>
      <c r="AC87" s="79" t="s">
        <v>42</v>
      </c>
      <c r="AD87" s="79" t="s">
        <v>112</v>
      </c>
      <c r="AE87" s="79" t="s">
        <v>113</v>
      </c>
      <c r="AF87" s="79" t="s">
        <v>114</v>
      </c>
      <c r="AG87" s="79" t="s">
        <v>115</v>
      </c>
      <c r="AH87" s="79" t="s">
        <v>116</v>
      </c>
      <c r="AI87" s="79" t="s">
        <v>117</v>
      </c>
      <c r="AJ87" s="79" t="s">
        <v>118</v>
      </c>
      <c r="AK87" s="79" t="s">
        <v>119</v>
      </c>
      <c r="AL87" s="79" t="s">
        <v>120</v>
      </c>
      <c r="AM87" s="79" t="s">
        <v>121</v>
      </c>
      <c r="AN87" s="79" t="s">
        <v>122</v>
      </c>
      <c r="AO87" s="79" t="s">
        <v>123</v>
      </c>
      <c r="AP87" s="79" t="s">
        <v>124</v>
      </c>
      <c r="AQ87" s="79" t="s">
        <v>125</v>
      </c>
      <c r="AR87" s="79" t="s">
        <v>126</v>
      </c>
      <c r="AS87" s="79" t="s">
        <v>127</v>
      </c>
      <c r="AT87" s="79" t="s">
        <v>128</v>
      </c>
      <c r="AU87" s="79" t="s">
        <v>129</v>
      </c>
      <c r="AV87" s="79" t="s">
        <v>130</v>
      </c>
      <c r="AW87" s="79" t="s">
        <v>131</v>
      </c>
      <c r="AX87" s="79" t="s">
        <v>132</v>
      </c>
      <c r="AY87" s="79" t="s">
        <v>133</v>
      </c>
      <c r="AZ87" s="79" t="s">
        <v>134</v>
      </c>
      <c r="BA87" s="79" t="s">
        <v>135</v>
      </c>
      <c r="BB87" s="79" t="s">
        <v>136</v>
      </c>
      <c r="BC87" s="79" t="s">
        <v>137</v>
      </c>
    </row>
    <row r="88" spans="2:55" hidden="1" outlineLevel="1" x14ac:dyDescent="0.2">
      <c r="B88" s="19" t="str">
        <f>'Default | C_&amp;_I | Mango'!B88</f>
        <v>Washing and grading equip</v>
      </c>
      <c r="C88" s="15" t="str">
        <f>'Default | C_&amp;_I | Mango'!C88</f>
        <v>$</v>
      </c>
      <c r="D88" s="254">
        <f>('Default | C_&amp;_I | Mango'!$D88/SUM('Default | C_&amp;_I | Mango'!$D$88:$D$94))*$D$95</f>
        <v>58768.813176745498</v>
      </c>
      <c r="E88" s="165"/>
      <c r="F88" s="495"/>
      <c r="G88" s="496"/>
      <c r="H88" s="496"/>
      <c r="I88" s="496"/>
      <c r="J88" s="497"/>
      <c r="L88" s="99">
        <f>'Default | C_&amp;_I | Mango'!L88</f>
        <v>3</v>
      </c>
      <c r="M88" s="99">
        <f>'Default | C_&amp;_I | Mango'!M88</f>
        <v>15</v>
      </c>
      <c r="N88" s="99">
        <f t="shared" ref="N88:N94" si="19">COUNTIF($O88:$BC88,"=1")</f>
        <v>3</v>
      </c>
      <c r="O88" s="109">
        <v>0</v>
      </c>
      <c r="P88" s="109">
        <v>0</v>
      </c>
      <c r="Q88" s="109">
        <v>0</v>
      </c>
      <c r="R88" s="109">
        <f>IF(MOD(COLUMNS($R$87:R$87)-1,$M88)=0,1,0)</f>
        <v>1</v>
      </c>
      <c r="S88" s="109">
        <f>IF(MOD(COLUMNS($R$87:S$87)-1,$M88)=0,1,0)</f>
        <v>0</v>
      </c>
      <c r="T88" s="109">
        <f>IF(MOD(COLUMNS($R$87:T$87)-1,$M88)=0,1,0)</f>
        <v>0</v>
      </c>
      <c r="U88" s="109">
        <f>IF(MOD(COLUMNS($R$87:U$87)-1,$M88)=0,1,0)</f>
        <v>0</v>
      </c>
      <c r="V88" s="109">
        <f>IF(MOD(COLUMNS($R$87:V$87)-1,$M88)=0,1,0)</f>
        <v>0</v>
      </c>
      <c r="W88" s="109">
        <f>IF(MOD(COLUMNS($R$87:W$87)-1,$M88)=0,1,0)</f>
        <v>0</v>
      </c>
      <c r="X88" s="109">
        <f>IF(MOD(COLUMNS($R$87:X$87)-1,$M88)=0,1,0)</f>
        <v>0</v>
      </c>
      <c r="Y88" s="109">
        <f>IF(MOD(COLUMNS($R$87:Y$87)-1,$M88)=0,1,0)</f>
        <v>0</v>
      </c>
      <c r="Z88" s="109">
        <f>IF(MOD(COLUMNS($R$87:Z$87)-1,$M88)=0,1,0)</f>
        <v>0</v>
      </c>
      <c r="AA88" s="109">
        <f>IF(MOD(COLUMNS($R$87:AA$87)-1,$M88)=0,1,0)</f>
        <v>0</v>
      </c>
      <c r="AB88" s="109">
        <f>IF(MOD(COLUMNS($R$87:AB$87)-1,$M88)=0,1,0)</f>
        <v>0</v>
      </c>
      <c r="AC88" s="109">
        <f>IF(MOD(COLUMNS($R$87:AC$87)-1,$M88)=0,1,0)</f>
        <v>0</v>
      </c>
      <c r="AD88" s="109">
        <f>IF(MOD(COLUMNS($R$87:AD$87)-1,$M88)=0,1,0)</f>
        <v>0</v>
      </c>
      <c r="AE88" s="109">
        <f>IF(MOD(COLUMNS($R$87:AE$87)-1,$M88)=0,1,0)</f>
        <v>0</v>
      </c>
      <c r="AF88" s="109">
        <f>IF(MOD(COLUMNS($R$87:AF$87)-1,$M88)=0,1,0)</f>
        <v>0</v>
      </c>
      <c r="AG88" s="109">
        <f>IF(MOD(COLUMNS($R$87:AG$87)-1,$M88)=0,1,0)</f>
        <v>1</v>
      </c>
      <c r="AH88" s="109">
        <f>IF(MOD(COLUMNS($R$87:AH$87)-1,$M88)=0,1,0)</f>
        <v>0</v>
      </c>
      <c r="AI88" s="109">
        <f>IF(MOD(COLUMNS($R$87:AI$87)-1,$M88)=0,1,0)</f>
        <v>0</v>
      </c>
      <c r="AJ88" s="109">
        <f>IF(MOD(COLUMNS($R$87:AJ$87)-1,$M88)=0,1,0)</f>
        <v>0</v>
      </c>
      <c r="AK88" s="109">
        <f>IF(MOD(COLUMNS($R$87:AK$87)-1,$M88)=0,1,0)</f>
        <v>0</v>
      </c>
      <c r="AL88" s="109">
        <f>IF(MOD(COLUMNS($R$87:AL$87)-1,$M88)=0,1,0)</f>
        <v>0</v>
      </c>
      <c r="AM88" s="109">
        <f>IF(MOD(COLUMNS($R$87:AM$87)-1,$M88)=0,1,0)</f>
        <v>0</v>
      </c>
      <c r="AN88" s="109">
        <f>IF(MOD(COLUMNS($R$87:AN$87)-1,$M88)=0,1,0)</f>
        <v>0</v>
      </c>
      <c r="AO88" s="109">
        <f>IF(MOD(COLUMNS($R$87:AO$87)-1,$M88)=0,1,0)</f>
        <v>0</v>
      </c>
      <c r="AP88" s="109">
        <f>IF(MOD(COLUMNS($R$87:AP$87)-1,$M88)=0,1,0)</f>
        <v>0</v>
      </c>
      <c r="AQ88" s="109">
        <f>IF(MOD(COLUMNS($R$87:AQ$87)-1,$M88)=0,1,0)</f>
        <v>0</v>
      </c>
      <c r="AR88" s="109">
        <f>IF(MOD(COLUMNS($R$87:AR$87)-1,$M88)=0,1,0)</f>
        <v>0</v>
      </c>
      <c r="AS88" s="109">
        <f>IF(MOD(COLUMNS($R$87:AS$87)-1,$M88)=0,1,0)</f>
        <v>0</v>
      </c>
      <c r="AT88" s="109">
        <f>IF(MOD(COLUMNS($R$87:AT$87)-1,$M88)=0,1,0)</f>
        <v>0</v>
      </c>
      <c r="AU88" s="109">
        <f>IF(MOD(COLUMNS($R$87:AU$87)-1,$M88)=0,1,0)</f>
        <v>0</v>
      </c>
      <c r="AV88" s="109">
        <f>IF(MOD(COLUMNS($R$87:AV$87)-1,$M88)=0,1,0)</f>
        <v>1</v>
      </c>
      <c r="AW88" s="109">
        <f>IF(MOD(COLUMNS($R$87:AW$87)-1,$M88)=0,1,0)</f>
        <v>0</v>
      </c>
      <c r="AX88" s="109">
        <f>IF(MOD(COLUMNS($R$87:AX$87)-1,$M88)=0,1,0)</f>
        <v>0</v>
      </c>
      <c r="AY88" s="109">
        <f>IF(MOD(COLUMNS($R$87:AY$87)-1,$M88)=0,1,0)</f>
        <v>0</v>
      </c>
      <c r="AZ88" s="109">
        <f>IF(MOD(COLUMNS($R$87:AZ$87)-1,$M88)=0,1,0)</f>
        <v>0</v>
      </c>
      <c r="BA88" s="109">
        <f>IF(MOD(COLUMNS($R$87:BA$87)-1,$M88)=0,1,0)</f>
        <v>0</v>
      </c>
      <c r="BB88" s="109">
        <f>IF(MOD(COLUMNS($R$87:BB$87)-1,$M88)=0,1,0)</f>
        <v>0</v>
      </c>
      <c r="BC88" s="109">
        <f>IF(MOD(COLUMNS($R$87:BC$87)-1,$M88)=0,1,0)</f>
        <v>0</v>
      </c>
    </row>
    <row r="89" spans="2:55" hidden="1" outlineLevel="1" x14ac:dyDescent="0.2">
      <c r="B89" s="20" t="str">
        <f>'Default | C_&amp;_I | Mango'!B89</f>
        <v>Tractor and Loader</v>
      </c>
      <c r="C89" s="17" t="str">
        <f>'Default | C_&amp;_I | Mango'!C89</f>
        <v>$</v>
      </c>
      <c r="D89" s="85">
        <f>('Default | C_&amp;_I | Mango'!$D89/SUM('Default | C_&amp;_I | Mango'!$D$88:$D$94))*$D$95</f>
        <v>84182.354009932751</v>
      </c>
      <c r="E89" s="167"/>
      <c r="F89" s="486"/>
      <c r="G89" s="487"/>
      <c r="H89" s="487"/>
      <c r="I89" s="487"/>
      <c r="J89" s="488"/>
      <c r="L89" s="99">
        <f>'Default | C_&amp;_I | Mango'!L89</f>
        <v>0</v>
      </c>
      <c r="M89" s="99">
        <f>'Default | C_&amp;_I | Mango'!M89</f>
        <v>10</v>
      </c>
      <c r="N89" s="99">
        <f t="shared" si="19"/>
        <v>5</v>
      </c>
      <c r="O89" s="109">
        <f>IF(MOD(COLUMNS($O$87:O$87)-1,$M89)=0,1,0)</f>
        <v>1</v>
      </c>
      <c r="P89" s="109">
        <f>IF(MOD(COLUMNS($O$87:P$87)-1,$M89)=0,1,0)</f>
        <v>0</v>
      </c>
      <c r="Q89" s="109">
        <f>IF(MOD(COLUMNS($O$87:Q$87)-1,$M89)=0,1,0)</f>
        <v>0</v>
      </c>
      <c r="R89" s="109">
        <f>IF(MOD(COLUMNS($O$87:R$87)-1,$M89)=0,1,0)</f>
        <v>0</v>
      </c>
      <c r="S89" s="109">
        <f>IF(MOD(COLUMNS($O$87:S$87)-1,$M89)=0,1,0)</f>
        <v>0</v>
      </c>
      <c r="T89" s="109">
        <f>IF(MOD(COLUMNS($O$87:T$87)-1,$M89)=0,1,0)</f>
        <v>0</v>
      </c>
      <c r="U89" s="109">
        <f>IF(MOD(COLUMNS($O$87:U$87)-1,$M89)=0,1,0)</f>
        <v>0</v>
      </c>
      <c r="V89" s="109">
        <f>IF(MOD(COLUMNS($O$87:V$87)-1,$M89)=0,1,0)</f>
        <v>0</v>
      </c>
      <c r="W89" s="109">
        <f>IF(MOD(COLUMNS($O$87:W$87)-1,$M89)=0,1,0)</f>
        <v>0</v>
      </c>
      <c r="X89" s="109">
        <f>IF(MOD(COLUMNS($O$87:X$87)-1,$M89)=0,1,0)</f>
        <v>0</v>
      </c>
      <c r="Y89" s="109">
        <f>IF(MOD(COLUMNS($O$87:Y$87)-1,$M89)=0,1,0)</f>
        <v>1</v>
      </c>
      <c r="Z89" s="109">
        <f>IF(MOD(COLUMNS($O$87:Z$87)-1,$M89)=0,1,0)</f>
        <v>0</v>
      </c>
      <c r="AA89" s="109">
        <f>IF(MOD(COLUMNS($O$87:AA$87)-1,$M89)=0,1,0)</f>
        <v>0</v>
      </c>
      <c r="AB89" s="109">
        <f>IF(MOD(COLUMNS($O$87:AB$87)-1,$M89)=0,1,0)</f>
        <v>0</v>
      </c>
      <c r="AC89" s="109">
        <f>IF(MOD(COLUMNS($O$87:AC$87)-1,$M89)=0,1,0)</f>
        <v>0</v>
      </c>
      <c r="AD89" s="109">
        <f>IF(MOD(COLUMNS($O$87:AD$87)-1,$M89)=0,1,0)</f>
        <v>0</v>
      </c>
      <c r="AE89" s="109">
        <f>IF(MOD(COLUMNS($O$87:AE$87)-1,$M89)=0,1,0)</f>
        <v>0</v>
      </c>
      <c r="AF89" s="109">
        <f>IF(MOD(COLUMNS($O$87:AF$87)-1,$M89)=0,1,0)</f>
        <v>0</v>
      </c>
      <c r="AG89" s="109">
        <f>IF(MOD(COLUMNS($O$87:AG$87)-1,$M89)=0,1,0)</f>
        <v>0</v>
      </c>
      <c r="AH89" s="109">
        <f>IF(MOD(COLUMNS($O$87:AH$87)-1,$M89)=0,1,0)</f>
        <v>0</v>
      </c>
      <c r="AI89" s="109">
        <f>IF(MOD(COLUMNS($O$87:AI$87)-1,$M89)=0,1,0)</f>
        <v>1</v>
      </c>
      <c r="AJ89" s="109">
        <f>IF(MOD(COLUMNS($O$87:AJ$87)-1,$M89)=0,1,0)</f>
        <v>0</v>
      </c>
      <c r="AK89" s="109">
        <f>IF(MOD(COLUMNS($O$87:AK$87)-1,$M89)=0,1,0)</f>
        <v>0</v>
      </c>
      <c r="AL89" s="109">
        <f>IF(MOD(COLUMNS($O$87:AL$87)-1,$M89)=0,1,0)</f>
        <v>0</v>
      </c>
      <c r="AM89" s="109">
        <f>IF(MOD(COLUMNS($O$87:AM$87)-1,$M89)=0,1,0)</f>
        <v>0</v>
      </c>
      <c r="AN89" s="109">
        <f>IF(MOD(COLUMNS($O$87:AN$87)-1,$M89)=0,1,0)</f>
        <v>0</v>
      </c>
      <c r="AO89" s="109">
        <f>IF(MOD(COLUMNS($O$87:AO$87)-1,$M89)=0,1,0)</f>
        <v>0</v>
      </c>
      <c r="AP89" s="109">
        <f>IF(MOD(COLUMNS($O$87:AP$87)-1,$M89)=0,1,0)</f>
        <v>0</v>
      </c>
      <c r="AQ89" s="109">
        <f>IF(MOD(COLUMNS($O$87:AQ$87)-1,$M89)=0,1,0)</f>
        <v>0</v>
      </c>
      <c r="AR89" s="109">
        <f>IF(MOD(COLUMNS($O$87:AR$87)-1,$M89)=0,1,0)</f>
        <v>0</v>
      </c>
      <c r="AS89" s="109">
        <f>IF(MOD(COLUMNS($O$87:AS$87)-1,$M89)=0,1,0)</f>
        <v>1</v>
      </c>
      <c r="AT89" s="109">
        <f>IF(MOD(COLUMNS($O$87:AT$87)-1,$M89)=0,1,0)</f>
        <v>0</v>
      </c>
      <c r="AU89" s="109">
        <f>IF(MOD(COLUMNS($O$87:AU$87)-1,$M89)=0,1,0)</f>
        <v>0</v>
      </c>
      <c r="AV89" s="109">
        <f>IF(MOD(COLUMNS($O$87:AV$87)-1,$M89)=0,1,0)</f>
        <v>0</v>
      </c>
      <c r="AW89" s="109">
        <f>IF(MOD(COLUMNS($O$87:AW$87)-1,$M89)=0,1,0)</f>
        <v>0</v>
      </c>
      <c r="AX89" s="109">
        <f>IF(MOD(COLUMNS($O$87:AX$87)-1,$M89)=0,1,0)</f>
        <v>0</v>
      </c>
      <c r="AY89" s="109">
        <f>IF(MOD(COLUMNS($O$87:AY$87)-1,$M89)=0,1,0)</f>
        <v>0</v>
      </c>
      <c r="AZ89" s="109">
        <f>IF(MOD(COLUMNS($O$87:AZ$87)-1,$M89)=0,1,0)</f>
        <v>0</v>
      </c>
      <c r="BA89" s="109">
        <f>IF(MOD(COLUMNS($O$87:BA$87)-1,$M89)=0,1,0)</f>
        <v>0</v>
      </c>
      <c r="BB89" s="109">
        <f>IF(MOD(COLUMNS($O$87:BB$87)-1,$M89)=0,1,0)</f>
        <v>0</v>
      </c>
      <c r="BC89" s="109">
        <f>IF(MOD(COLUMNS($O$87:BC$87)-1,$M89)=0,1,0)</f>
        <v>1</v>
      </c>
    </row>
    <row r="90" spans="2:55" hidden="1" outlineLevel="1" x14ac:dyDescent="0.2">
      <c r="B90" s="20" t="str">
        <f>'Default | C_&amp;_I | Mango'!B90</f>
        <v>Sprayer</v>
      </c>
      <c r="C90" s="17" t="str">
        <f>'Default | C_&amp;_I | Mango'!C90</f>
        <v>$</v>
      </c>
      <c r="D90" s="85">
        <f>('Default | C_&amp;_I | Mango'!$D90/SUM('Default | C_&amp;_I | Mango'!$D$88:$D$94))*$D$95</f>
        <v>31766.926041484054</v>
      </c>
      <c r="E90" s="167"/>
      <c r="F90" s="486"/>
      <c r="G90" s="487"/>
      <c r="H90" s="487"/>
      <c r="I90" s="487"/>
      <c r="J90" s="488"/>
      <c r="L90" s="99">
        <f>'Default | C_&amp;_I | Mango'!L90</f>
        <v>0</v>
      </c>
      <c r="M90" s="99">
        <f>'Default | C_&amp;_I | Mango'!M90</f>
        <v>12</v>
      </c>
      <c r="N90" s="99">
        <f t="shared" si="19"/>
        <v>4</v>
      </c>
      <c r="O90" s="109">
        <f>IF(MOD(COLUMNS($O$87:O$87)-1,$M90)=0,1,0)</f>
        <v>1</v>
      </c>
      <c r="P90" s="109">
        <f>IF(MOD(COLUMNS($O$87:P$87)-1,$M90)=0,1,0)</f>
        <v>0</v>
      </c>
      <c r="Q90" s="109">
        <f>IF(MOD(COLUMNS($O$87:Q$87)-1,$M90)=0,1,0)</f>
        <v>0</v>
      </c>
      <c r="R90" s="109">
        <f>IF(MOD(COLUMNS($O$87:R$87)-1,$M90)=0,1,0)</f>
        <v>0</v>
      </c>
      <c r="S90" s="109">
        <f>IF(MOD(COLUMNS($O$87:S$87)-1,$M90)=0,1,0)</f>
        <v>0</v>
      </c>
      <c r="T90" s="109">
        <f>IF(MOD(COLUMNS($O$87:T$87)-1,$M90)=0,1,0)</f>
        <v>0</v>
      </c>
      <c r="U90" s="109">
        <f>IF(MOD(COLUMNS($O$87:U$87)-1,$M90)=0,1,0)</f>
        <v>0</v>
      </c>
      <c r="V90" s="109">
        <f>IF(MOD(COLUMNS($O$87:V$87)-1,$M90)=0,1,0)</f>
        <v>0</v>
      </c>
      <c r="W90" s="109">
        <f>IF(MOD(COLUMNS($O$87:W$87)-1,$M90)=0,1,0)</f>
        <v>0</v>
      </c>
      <c r="X90" s="109">
        <f>IF(MOD(COLUMNS($O$87:X$87)-1,$M90)=0,1,0)</f>
        <v>0</v>
      </c>
      <c r="Y90" s="109">
        <f>IF(MOD(COLUMNS($O$87:Y$87)-1,$M90)=0,1,0)</f>
        <v>0</v>
      </c>
      <c r="Z90" s="109">
        <f>IF(MOD(COLUMNS($O$87:Z$87)-1,$M90)=0,1,0)</f>
        <v>0</v>
      </c>
      <c r="AA90" s="109">
        <f>IF(MOD(COLUMNS($O$87:AA$87)-1,$M90)=0,1,0)</f>
        <v>1</v>
      </c>
      <c r="AB90" s="109">
        <f>IF(MOD(COLUMNS($O$87:AB$87)-1,$M90)=0,1,0)</f>
        <v>0</v>
      </c>
      <c r="AC90" s="109">
        <f>IF(MOD(COLUMNS($O$87:AC$87)-1,$M90)=0,1,0)</f>
        <v>0</v>
      </c>
      <c r="AD90" s="109">
        <f>IF(MOD(COLUMNS($O$87:AD$87)-1,$M90)=0,1,0)</f>
        <v>0</v>
      </c>
      <c r="AE90" s="109">
        <f>IF(MOD(COLUMNS($O$87:AE$87)-1,$M90)=0,1,0)</f>
        <v>0</v>
      </c>
      <c r="AF90" s="109">
        <f>IF(MOD(COLUMNS($O$87:AF$87)-1,$M90)=0,1,0)</f>
        <v>0</v>
      </c>
      <c r="AG90" s="109">
        <f>IF(MOD(COLUMNS($O$87:AG$87)-1,$M90)=0,1,0)</f>
        <v>0</v>
      </c>
      <c r="AH90" s="109">
        <f>IF(MOD(COLUMNS($O$87:AH$87)-1,$M90)=0,1,0)</f>
        <v>0</v>
      </c>
      <c r="AI90" s="109">
        <f>IF(MOD(COLUMNS($O$87:AI$87)-1,$M90)=0,1,0)</f>
        <v>0</v>
      </c>
      <c r="AJ90" s="109">
        <f>IF(MOD(COLUMNS($O$87:AJ$87)-1,$M90)=0,1,0)</f>
        <v>0</v>
      </c>
      <c r="AK90" s="109">
        <f>IF(MOD(COLUMNS($O$87:AK$87)-1,$M90)=0,1,0)</f>
        <v>0</v>
      </c>
      <c r="AL90" s="109">
        <f>IF(MOD(COLUMNS($O$87:AL$87)-1,$M90)=0,1,0)</f>
        <v>0</v>
      </c>
      <c r="AM90" s="109">
        <f>IF(MOD(COLUMNS($O$87:AM$87)-1,$M90)=0,1,0)</f>
        <v>1</v>
      </c>
      <c r="AN90" s="109">
        <f>IF(MOD(COLUMNS($O$87:AN$87)-1,$M90)=0,1,0)</f>
        <v>0</v>
      </c>
      <c r="AO90" s="109">
        <f>IF(MOD(COLUMNS($O$87:AO$87)-1,$M90)=0,1,0)</f>
        <v>0</v>
      </c>
      <c r="AP90" s="109">
        <f>IF(MOD(COLUMNS($O$87:AP$87)-1,$M90)=0,1,0)</f>
        <v>0</v>
      </c>
      <c r="AQ90" s="109">
        <f>IF(MOD(COLUMNS($O$87:AQ$87)-1,$M90)=0,1,0)</f>
        <v>0</v>
      </c>
      <c r="AR90" s="109">
        <f>IF(MOD(COLUMNS($O$87:AR$87)-1,$M90)=0,1,0)</f>
        <v>0</v>
      </c>
      <c r="AS90" s="109">
        <f>IF(MOD(COLUMNS($O$87:AS$87)-1,$M90)=0,1,0)</f>
        <v>0</v>
      </c>
      <c r="AT90" s="109">
        <f>IF(MOD(COLUMNS($O$87:AT$87)-1,$M90)=0,1,0)</f>
        <v>0</v>
      </c>
      <c r="AU90" s="109">
        <f>IF(MOD(COLUMNS($O$87:AU$87)-1,$M90)=0,1,0)</f>
        <v>0</v>
      </c>
      <c r="AV90" s="109">
        <f>IF(MOD(COLUMNS($O$87:AV$87)-1,$M90)=0,1,0)</f>
        <v>0</v>
      </c>
      <c r="AW90" s="109">
        <f>IF(MOD(COLUMNS($O$87:AW$87)-1,$M90)=0,1,0)</f>
        <v>0</v>
      </c>
      <c r="AX90" s="109">
        <f>IF(MOD(COLUMNS($O$87:AX$87)-1,$M90)=0,1,0)</f>
        <v>0</v>
      </c>
      <c r="AY90" s="109">
        <f>IF(MOD(COLUMNS($O$87:AY$87)-1,$M90)=0,1,0)</f>
        <v>1</v>
      </c>
      <c r="AZ90" s="109">
        <f>IF(MOD(COLUMNS($O$87:AZ$87)-1,$M90)=0,1,0)</f>
        <v>0</v>
      </c>
      <c r="BA90" s="109">
        <f>IF(MOD(COLUMNS($O$87:BA$87)-1,$M90)=0,1,0)</f>
        <v>0</v>
      </c>
      <c r="BB90" s="109">
        <f>IF(MOD(COLUMNS($O$87:BB$87)-1,$M90)=0,1,0)</f>
        <v>0</v>
      </c>
      <c r="BC90" s="109">
        <f>IF(MOD(COLUMNS($O$87:BC$87)-1,$M90)=0,1,0)</f>
        <v>0</v>
      </c>
    </row>
    <row r="91" spans="2:55" hidden="1" outlineLevel="1" x14ac:dyDescent="0.2">
      <c r="B91" s="20" t="str">
        <f>'Default | C_&amp;_I | Mango'!B91</f>
        <v>Motor vehicles and bikes</v>
      </c>
      <c r="C91" s="17" t="str">
        <f>'Default | C_&amp;_I | Mango'!C91</f>
        <v>$</v>
      </c>
      <c r="D91" s="85">
        <f>('Default | C_&amp;_I | Mango'!$D91/SUM('Default | C_&amp;_I | Mango'!$D$88:$D$94))*$D$95</f>
        <v>63533.852082968107</v>
      </c>
      <c r="E91" s="167"/>
      <c r="F91" s="486"/>
      <c r="G91" s="487"/>
      <c r="H91" s="487"/>
      <c r="I91" s="487"/>
      <c r="J91" s="488"/>
      <c r="L91" s="99">
        <f>'Default | C_&amp;_I | Mango'!L91</f>
        <v>0</v>
      </c>
      <c r="M91" s="99">
        <f>'Default | C_&amp;_I | Mango'!M91</f>
        <v>5</v>
      </c>
      <c r="N91" s="99">
        <f t="shared" si="19"/>
        <v>9</v>
      </c>
      <c r="O91" s="109">
        <f>IF(MOD(COLUMNS($O$87:O$87)-1,$M91)=0,1,0)</f>
        <v>1</v>
      </c>
      <c r="P91" s="109">
        <f>IF(MOD(COLUMNS($O$87:P$87)-1,$M91)=0,1,0)</f>
        <v>0</v>
      </c>
      <c r="Q91" s="109">
        <f>IF(MOD(COLUMNS($O$87:Q$87)-1,$M91)=0,1,0)</f>
        <v>0</v>
      </c>
      <c r="R91" s="109">
        <f>IF(MOD(COLUMNS($O$87:R$87)-1,$M91)=0,1,0)</f>
        <v>0</v>
      </c>
      <c r="S91" s="109">
        <f>IF(MOD(COLUMNS($O$87:S$87)-1,$M91)=0,1,0)</f>
        <v>0</v>
      </c>
      <c r="T91" s="109">
        <f>IF(MOD(COLUMNS($O$87:T$87)-1,$M91)=0,1,0)</f>
        <v>1</v>
      </c>
      <c r="U91" s="109">
        <f>IF(MOD(COLUMNS($O$87:U$87)-1,$M91)=0,1,0)</f>
        <v>0</v>
      </c>
      <c r="V91" s="109">
        <f>IF(MOD(COLUMNS($O$87:V$87)-1,$M91)=0,1,0)</f>
        <v>0</v>
      </c>
      <c r="W91" s="109">
        <f>IF(MOD(COLUMNS($O$87:W$87)-1,$M91)=0,1,0)</f>
        <v>0</v>
      </c>
      <c r="X91" s="109">
        <f>IF(MOD(COLUMNS($O$87:X$87)-1,$M91)=0,1,0)</f>
        <v>0</v>
      </c>
      <c r="Y91" s="109">
        <f>IF(MOD(COLUMNS($O$87:Y$87)-1,$M91)=0,1,0)</f>
        <v>1</v>
      </c>
      <c r="Z91" s="109">
        <f>IF(MOD(COLUMNS($O$87:Z$87)-1,$M91)=0,1,0)</f>
        <v>0</v>
      </c>
      <c r="AA91" s="109">
        <f>IF(MOD(COLUMNS($O$87:AA$87)-1,$M91)=0,1,0)</f>
        <v>0</v>
      </c>
      <c r="AB91" s="109">
        <f>IF(MOD(COLUMNS($O$87:AB$87)-1,$M91)=0,1,0)</f>
        <v>0</v>
      </c>
      <c r="AC91" s="109">
        <f>IF(MOD(COLUMNS($O$87:AC$87)-1,$M91)=0,1,0)</f>
        <v>0</v>
      </c>
      <c r="AD91" s="109">
        <f>IF(MOD(COLUMNS($O$87:AD$87)-1,$M91)=0,1,0)</f>
        <v>1</v>
      </c>
      <c r="AE91" s="109">
        <f>IF(MOD(COLUMNS($O$87:AE$87)-1,$M91)=0,1,0)</f>
        <v>0</v>
      </c>
      <c r="AF91" s="109">
        <f>IF(MOD(COLUMNS($O$87:AF$87)-1,$M91)=0,1,0)</f>
        <v>0</v>
      </c>
      <c r="AG91" s="109">
        <f>IF(MOD(COLUMNS($O$87:AG$87)-1,$M91)=0,1,0)</f>
        <v>0</v>
      </c>
      <c r="AH91" s="109">
        <f>IF(MOD(COLUMNS($O$87:AH$87)-1,$M91)=0,1,0)</f>
        <v>0</v>
      </c>
      <c r="AI91" s="109">
        <f>IF(MOD(COLUMNS($O$87:AI$87)-1,$M91)=0,1,0)</f>
        <v>1</v>
      </c>
      <c r="AJ91" s="109">
        <f>IF(MOD(COLUMNS($O$87:AJ$87)-1,$M91)=0,1,0)</f>
        <v>0</v>
      </c>
      <c r="AK91" s="109">
        <f>IF(MOD(COLUMNS($O$87:AK$87)-1,$M91)=0,1,0)</f>
        <v>0</v>
      </c>
      <c r="AL91" s="109">
        <f>IF(MOD(COLUMNS($O$87:AL$87)-1,$M91)=0,1,0)</f>
        <v>0</v>
      </c>
      <c r="AM91" s="109">
        <f>IF(MOD(COLUMNS($O$87:AM$87)-1,$M91)=0,1,0)</f>
        <v>0</v>
      </c>
      <c r="AN91" s="109">
        <f>IF(MOD(COLUMNS($O$87:AN$87)-1,$M91)=0,1,0)</f>
        <v>1</v>
      </c>
      <c r="AO91" s="109">
        <f>IF(MOD(COLUMNS($O$87:AO$87)-1,$M91)=0,1,0)</f>
        <v>0</v>
      </c>
      <c r="AP91" s="109">
        <f>IF(MOD(COLUMNS($O$87:AP$87)-1,$M91)=0,1,0)</f>
        <v>0</v>
      </c>
      <c r="AQ91" s="109">
        <f>IF(MOD(COLUMNS($O$87:AQ$87)-1,$M91)=0,1,0)</f>
        <v>0</v>
      </c>
      <c r="AR91" s="109">
        <f>IF(MOD(COLUMNS($O$87:AR$87)-1,$M91)=0,1,0)</f>
        <v>0</v>
      </c>
      <c r="AS91" s="109">
        <f>IF(MOD(COLUMNS($O$87:AS$87)-1,$M91)=0,1,0)</f>
        <v>1</v>
      </c>
      <c r="AT91" s="109">
        <f>IF(MOD(COLUMNS($O$87:AT$87)-1,$M91)=0,1,0)</f>
        <v>0</v>
      </c>
      <c r="AU91" s="109">
        <f>IF(MOD(COLUMNS($O$87:AU$87)-1,$M91)=0,1,0)</f>
        <v>0</v>
      </c>
      <c r="AV91" s="109">
        <f>IF(MOD(COLUMNS($O$87:AV$87)-1,$M91)=0,1,0)</f>
        <v>0</v>
      </c>
      <c r="AW91" s="109">
        <f>IF(MOD(COLUMNS($O$87:AW$87)-1,$M91)=0,1,0)</f>
        <v>0</v>
      </c>
      <c r="AX91" s="109">
        <f>IF(MOD(COLUMNS($O$87:AX$87)-1,$M91)=0,1,0)</f>
        <v>1</v>
      </c>
      <c r="AY91" s="109">
        <f>IF(MOD(COLUMNS($O$87:AY$87)-1,$M91)=0,1,0)</f>
        <v>0</v>
      </c>
      <c r="AZ91" s="109">
        <f>IF(MOD(COLUMNS($O$87:AZ$87)-1,$M91)=0,1,0)</f>
        <v>0</v>
      </c>
      <c r="BA91" s="109">
        <f>IF(MOD(COLUMNS($O$87:BA$87)-1,$M91)=0,1,0)</f>
        <v>0</v>
      </c>
      <c r="BB91" s="109">
        <f>IF(MOD(COLUMNS($O$87:BB$87)-1,$M91)=0,1,0)</f>
        <v>0</v>
      </c>
      <c r="BC91" s="109">
        <f>IF(MOD(COLUMNS($O$87:BC$87)-1,$M91)=0,1,0)</f>
        <v>1</v>
      </c>
    </row>
    <row r="92" spans="2:55" hidden="1" outlineLevel="1" x14ac:dyDescent="0.2">
      <c r="B92" s="20" t="str">
        <f>'Default | C_&amp;_I | Mango'!B92</f>
        <v>Farming implements</v>
      </c>
      <c r="C92" s="17" t="str">
        <f>'Default | C_&amp;_I | Mango'!C92</f>
        <v>$</v>
      </c>
      <c r="D92" s="85">
        <f>('Default | C_&amp;_I | Mango'!$D92/SUM('Default | C_&amp;_I | Mango'!$D$88:$D$94))*$D$95</f>
        <v>14730.323605436159</v>
      </c>
      <c r="E92" s="167"/>
      <c r="F92" s="486"/>
      <c r="G92" s="487"/>
      <c r="H92" s="487"/>
      <c r="I92" s="487"/>
      <c r="J92" s="488"/>
      <c r="L92" s="99">
        <f>'Default | C_&amp;_I | Mango'!L92</f>
        <v>0</v>
      </c>
      <c r="M92" s="99">
        <f>'Default | C_&amp;_I | Mango'!M92</f>
        <v>10</v>
      </c>
      <c r="N92" s="99">
        <f t="shared" si="19"/>
        <v>5</v>
      </c>
      <c r="O92" s="109">
        <f>IF(MOD(COLUMNS($O$87:O$87)-1,$M92)=0,1,0)</f>
        <v>1</v>
      </c>
      <c r="P92" s="109">
        <f>IF(MOD(COLUMNS($O$87:P$87)-1,$M92)=0,1,0)</f>
        <v>0</v>
      </c>
      <c r="Q92" s="109">
        <f>IF(MOD(COLUMNS($O$87:Q$87)-1,$M92)=0,1,0)</f>
        <v>0</v>
      </c>
      <c r="R92" s="109">
        <f>IF(MOD(COLUMNS($O$87:R$87)-1,$M92)=0,1,0)</f>
        <v>0</v>
      </c>
      <c r="S92" s="109">
        <f>IF(MOD(COLUMNS($O$87:S$87)-1,$M92)=0,1,0)</f>
        <v>0</v>
      </c>
      <c r="T92" s="109">
        <f>IF(MOD(COLUMNS($O$87:T$87)-1,$M92)=0,1,0)</f>
        <v>0</v>
      </c>
      <c r="U92" s="109">
        <f>IF(MOD(COLUMNS($O$87:U$87)-1,$M92)=0,1,0)</f>
        <v>0</v>
      </c>
      <c r="V92" s="109">
        <f>IF(MOD(COLUMNS($O$87:V$87)-1,$M92)=0,1,0)</f>
        <v>0</v>
      </c>
      <c r="W92" s="109">
        <f>IF(MOD(COLUMNS($O$87:W$87)-1,$M92)=0,1,0)</f>
        <v>0</v>
      </c>
      <c r="X92" s="109">
        <f>IF(MOD(COLUMNS($O$87:X$87)-1,$M92)=0,1,0)</f>
        <v>0</v>
      </c>
      <c r="Y92" s="109">
        <f>IF(MOD(COLUMNS($O$87:Y$87)-1,$M92)=0,1,0)</f>
        <v>1</v>
      </c>
      <c r="Z92" s="109">
        <f>IF(MOD(COLUMNS($O$87:Z$87)-1,$M92)=0,1,0)</f>
        <v>0</v>
      </c>
      <c r="AA92" s="109">
        <f>IF(MOD(COLUMNS($O$87:AA$87)-1,$M92)=0,1,0)</f>
        <v>0</v>
      </c>
      <c r="AB92" s="109">
        <f>IF(MOD(COLUMNS($O$87:AB$87)-1,$M92)=0,1,0)</f>
        <v>0</v>
      </c>
      <c r="AC92" s="109">
        <f>IF(MOD(COLUMNS($O$87:AC$87)-1,$M92)=0,1,0)</f>
        <v>0</v>
      </c>
      <c r="AD92" s="109">
        <f>IF(MOD(COLUMNS($O$87:AD$87)-1,$M92)=0,1,0)</f>
        <v>0</v>
      </c>
      <c r="AE92" s="109">
        <f>IF(MOD(COLUMNS($O$87:AE$87)-1,$M92)=0,1,0)</f>
        <v>0</v>
      </c>
      <c r="AF92" s="109">
        <f>IF(MOD(COLUMNS($O$87:AF$87)-1,$M92)=0,1,0)</f>
        <v>0</v>
      </c>
      <c r="AG92" s="109">
        <f>IF(MOD(COLUMNS($O$87:AG$87)-1,$M92)=0,1,0)</f>
        <v>0</v>
      </c>
      <c r="AH92" s="109">
        <f>IF(MOD(COLUMNS($O$87:AH$87)-1,$M92)=0,1,0)</f>
        <v>0</v>
      </c>
      <c r="AI92" s="109">
        <f>IF(MOD(COLUMNS($O$87:AI$87)-1,$M92)=0,1,0)</f>
        <v>1</v>
      </c>
      <c r="AJ92" s="109">
        <f>IF(MOD(COLUMNS($O$87:AJ$87)-1,$M92)=0,1,0)</f>
        <v>0</v>
      </c>
      <c r="AK92" s="109">
        <f>IF(MOD(COLUMNS($O$87:AK$87)-1,$M92)=0,1,0)</f>
        <v>0</v>
      </c>
      <c r="AL92" s="109">
        <f>IF(MOD(COLUMNS($O$87:AL$87)-1,$M92)=0,1,0)</f>
        <v>0</v>
      </c>
      <c r="AM92" s="109">
        <f>IF(MOD(COLUMNS($O$87:AM$87)-1,$M92)=0,1,0)</f>
        <v>0</v>
      </c>
      <c r="AN92" s="109">
        <f>IF(MOD(COLUMNS($O$87:AN$87)-1,$M92)=0,1,0)</f>
        <v>0</v>
      </c>
      <c r="AO92" s="109">
        <f>IF(MOD(COLUMNS($O$87:AO$87)-1,$M92)=0,1,0)</f>
        <v>0</v>
      </c>
      <c r="AP92" s="109">
        <f>IF(MOD(COLUMNS($O$87:AP$87)-1,$M92)=0,1,0)</f>
        <v>0</v>
      </c>
      <c r="AQ92" s="109">
        <f>IF(MOD(COLUMNS($O$87:AQ$87)-1,$M92)=0,1,0)</f>
        <v>0</v>
      </c>
      <c r="AR92" s="109">
        <f>IF(MOD(COLUMNS($O$87:AR$87)-1,$M92)=0,1,0)</f>
        <v>0</v>
      </c>
      <c r="AS92" s="109">
        <f>IF(MOD(COLUMNS($O$87:AS$87)-1,$M92)=0,1,0)</f>
        <v>1</v>
      </c>
      <c r="AT92" s="109">
        <f>IF(MOD(COLUMNS($O$87:AT$87)-1,$M92)=0,1,0)</f>
        <v>0</v>
      </c>
      <c r="AU92" s="109">
        <f>IF(MOD(COLUMNS($O$87:AU$87)-1,$M92)=0,1,0)</f>
        <v>0</v>
      </c>
      <c r="AV92" s="109">
        <f>IF(MOD(COLUMNS($O$87:AV$87)-1,$M92)=0,1,0)</f>
        <v>0</v>
      </c>
      <c r="AW92" s="109">
        <f>IF(MOD(COLUMNS($O$87:AW$87)-1,$M92)=0,1,0)</f>
        <v>0</v>
      </c>
      <c r="AX92" s="109">
        <f>IF(MOD(COLUMNS($O$87:AX$87)-1,$M92)=0,1,0)</f>
        <v>0</v>
      </c>
      <c r="AY92" s="109">
        <f>IF(MOD(COLUMNS($O$87:AY$87)-1,$M92)=0,1,0)</f>
        <v>0</v>
      </c>
      <c r="AZ92" s="109">
        <f>IF(MOD(COLUMNS($O$87:AZ$87)-1,$M92)=0,1,0)</f>
        <v>0</v>
      </c>
      <c r="BA92" s="109">
        <f>IF(MOD(COLUMNS($O$87:BA$87)-1,$M92)=0,1,0)</f>
        <v>0</v>
      </c>
      <c r="BB92" s="109">
        <f>IF(MOD(COLUMNS($O$87:BB$87)-1,$M92)=0,1,0)</f>
        <v>0</v>
      </c>
      <c r="BC92" s="109">
        <f>IF(MOD(COLUMNS($O$87:BC$87)-1,$M92)=0,1,0)</f>
        <v>1</v>
      </c>
    </row>
    <row r="93" spans="2:55" hidden="1" outlineLevel="1" x14ac:dyDescent="0.2">
      <c r="B93" s="20" t="str">
        <f>'Default | C_&amp;_I | Mango'!B93</f>
        <v>Picking aids</v>
      </c>
      <c r="C93" s="17" t="str">
        <f>'Default | C_&amp;_I | Mango'!C93</f>
        <v>$</v>
      </c>
      <c r="D93" s="85">
        <f>('Default | C_&amp;_I | Mango'!$D93/SUM('Default | C_&amp;_I | Mango'!$D$88:$D$94))*$D$95</f>
        <v>23031.021380075941</v>
      </c>
      <c r="E93" s="167"/>
      <c r="F93" s="486"/>
      <c r="G93" s="487"/>
      <c r="H93" s="487"/>
      <c r="I93" s="487"/>
      <c r="J93" s="488"/>
      <c r="L93" s="99">
        <f>'Default | C_&amp;_I | Mango'!L93</f>
        <v>8</v>
      </c>
      <c r="M93" s="99">
        <f>'Default | C_&amp;_I | Mango'!M93</f>
        <v>10</v>
      </c>
      <c r="N93" s="99">
        <f t="shared" si="19"/>
        <v>4</v>
      </c>
      <c r="O93" s="109">
        <v>0</v>
      </c>
      <c r="P93" s="109">
        <v>0</v>
      </c>
      <c r="Q93" s="109">
        <v>0</v>
      </c>
      <c r="R93" s="109">
        <v>0</v>
      </c>
      <c r="S93" s="109">
        <v>0</v>
      </c>
      <c r="T93" s="109">
        <v>0</v>
      </c>
      <c r="U93" s="109">
        <v>0</v>
      </c>
      <c r="V93" s="109">
        <v>0</v>
      </c>
      <c r="W93" s="109">
        <f>IF(MOD(COLUMNS($W$87:W$87)-1,$M93)=0,1,0)</f>
        <v>1</v>
      </c>
      <c r="X93" s="109">
        <f>IF(MOD(COLUMNS($W$87:X$87)-1,$M93)=0,1,0)</f>
        <v>0</v>
      </c>
      <c r="Y93" s="109">
        <f>IF(MOD(COLUMNS($W$87:Y$87)-1,$M93)=0,1,0)</f>
        <v>0</v>
      </c>
      <c r="Z93" s="109">
        <f>IF(MOD(COLUMNS($W$87:Z$87)-1,$M93)=0,1,0)</f>
        <v>0</v>
      </c>
      <c r="AA93" s="109">
        <f>IF(MOD(COLUMNS($W$87:AA$87)-1,$M93)=0,1,0)</f>
        <v>0</v>
      </c>
      <c r="AB93" s="109">
        <f>IF(MOD(COLUMNS($W$87:AB$87)-1,$M93)=0,1,0)</f>
        <v>0</v>
      </c>
      <c r="AC93" s="109">
        <f>IF(MOD(COLUMNS($W$87:AC$87)-1,$M93)=0,1,0)</f>
        <v>0</v>
      </c>
      <c r="AD93" s="109">
        <f>IF(MOD(COLUMNS($W$87:AD$87)-1,$M93)=0,1,0)</f>
        <v>0</v>
      </c>
      <c r="AE93" s="109">
        <f>IF(MOD(COLUMNS($W$87:AE$87)-1,$M93)=0,1,0)</f>
        <v>0</v>
      </c>
      <c r="AF93" s="109">
        <f>IF(MOD(COLUMNS($W$87:AF$87)-1,$M93)=0,1,0)</f>
        <v>0</v>
      </c>
      <c r="AG93" s="109">
        <f>IF(MOD(COLUMNS($W$87:AG$87)-1,$M93)=0,1,0)</f>
        <v>1</v>
      </c>
      <c r="AH93" s="109">
        <f>IF(MOD(COLUMNS($W$87:AH$87)-1,$M93)=0,1,0)</f>
        <v>0</v>
      </c>
      <c r="AI93" s="109">
        <f>IF(MOD(COLUMNS($W$87:AI$87)-1,$M93)=0,1,0)</f>
        <v>0</v>
      </c>
      <c r="AJ93" s="109">
        <f>IF(MOD(COLUMNS($W$87:AJ$87)-1,$M93)=0,1,0)</f>
        <v>0</v>
      </c>
      <c r="AK93" s="109">
        <f>IF(MOD(COLUMNS($W$87:AK$87)-1,$M93)=0,1,0)</f>
        <v>0</v>
      </c>
      <c r="AL93" s="109">
        <f>IF(MOD(COLUMNS($W$87:AL$87)-1,$M93)=0,1,0)</f>
        <v>0</v>
      </c>
      <c r="AM93" s="109">
        <f>IF(MOD(COLUMNS($W$87:AM$87)-1,$M93)=0,1,0)</f>
        <v>0</v>
      </c>
      <c r="AN93" s="109">
        <f>IF(MOD(COLUMNS($W$87:AN$87)-1,$M93)=0,1,0)</f>
        <v>0</v>
      </c>
      <c r="AO93" s="109">
        <f>IF(MOD(COLUMNS($W$87:AO$87)-1,$M93)=0,1,0)</f>
        <v>0</v>
      </c>
      <c r="AP93" s="109">
        <f>IF(MOD(COLUMNS($W$87:AP$87)-1,$M93)=0,1,0)</f>
        <v>0</v>
      </c>
      <c r="AQ93" s="109">
        <f>IF(MOD(COLUMNS($W$87:AQ$87)-1,$M93)=0,1,0)</f>
        <v>1</v>
      </c>
      <c r="AR93" s="109">
        <f>IF(MOD(COLUMNS($W$87:AR$87)-1,$M93)=0,1,0)</f>
        <v>0</v>
      </c>
      <c r="AS93" s="109">
        <f>IF(MOD(COLUMNS($W$87:AS$87)-1,$M93)=0,1,0)</f>
        <v>0</v>
      </c>
      <c r="AT93" s="109">
        <f>IF(MOD(COLUMNS($W$87:AT$87)-1,$M93)=0,1,0)</f>
        <v>0</v>
      </c>
      <c r="AU93" s="109">
        <f>IF(MOD(COLUMNS($W$87:AU$87)-1,$M93)=0,1,0)</f>
        <v>0</v>
      </c>
      <c r="AV93" s="109">
        <f>IF(MOD(COLUMNS($W$87:AV$87)-1,$M93)=0,1,0)</f>
        <v>0</v>
      </c>
      <c r="AW93" s="109">
        <f>IF(MOD(COLUMNS($W$87:AW$87)-1,$M93)=0,1,0)</f>
        <v>0</v>
      </c>
      <c r="AX93" s="109">
        <f>IF(MOD(COLUMNS($W$87:AX$87)-1,$M93)=0,1,0)</f>
        <v>0</v>
      </c>
      <c r="AY93" s="109">
        <f>IF(MOD(COLUMNS($W$87:AY$87)-1,$M93)=0,1,0)</f>
        <v>0</v>
      </c>
      <c r="AZ93" s="109">
        <f>IF(MOD(COLUMNS($W$87:AZ$87)-1,$M93)=0,1,0)</f>
        <v>0</v>
      </c>
      <c r="BA93" s="109">
        <f>IF(MOD(COLUMNS($W$87:BA$87)-1,$M93)=0,1,0)</f>
        <v>1</v>
      </c>
      <c r="BB93" s="109">
        <f>IF(MOD(COLUMNS($W$87:BB$87)-1,$M93)=0,1,0)</f>
        <v>0</v>
      </c>
      <c r="BC93" s="109">
        <f>IF(MOD(COLUMNS($W$87:BC$87)-1,$M93)=0,1,0)</f>
        <v>0</v>
      </c>
    </row>
    <row r="94" spans="2:55" hidden="1" outlineLevel="1" x14ac:dyDescent="0.2">
      <c r="B94" s="21" t="str">
        <f>'Default | C_&amp;_I | Mango'!B94</f>
        <v>Power supply</v>
      </c>
      <c r="C94" s="16" t="str">
        <f>'Default | C_&amp;_I | Mango'!C94</f>
        <v>$</v>
      </c>
      <c r="D94" s="91">
        <f>('Default | C_&amp;_I | Mango'!$D94/SUM('Default | C_&amp;_I | Mango'!$D$88:$D$94))*$D$95</f>
        <v>12706.770416593621</v>
      </c>
      <c r="E94" s="166"/>
      <c r="F94" s="489"/>
      <c r="G94" s="490"/>
      <c r="H94" s="490"/>
      <c r="I94" s="490"/>
      <c r="J94" s="491"/>
      <c r="L94" s="99">
        <f>'Default | C_&amp;_I | Mango'!L94</f>
        <v>0</v>
      </c>
      <c r="M94" s="99">
        <f>'Default | C_&amp;_I | Mango'!M94</f>
        <v>100</v>
      </c>
      <c r="N94" s="99">
        <f t="shared" si="19"/>
        <v>1</v>
      </c>
      <c r="O94" s="109">
        <f>IF(MOD(COLUMNS($O$87:O$87)-1,$M94)=0,1,0)</f>
        <v>1</v>
      </c>
      <c r="P94" s="109">
        <f>IF(MOD(COLUMNS($O$87:P$87)-1,$M94)=0,1,0)</f>
        <v>0</v>
      </c>
      <c r="Q94" s="109">
        <f>IF(MOD(COLUMNS($O$87:Q$87)-1,$M94)=0,1,0)</f>
        <v>0</v>
      </c>
      <c r="R94" s="109">
        <f>IF(MOD(COLUMNS($O$87:R$87)-1,$M94)=0,1,0)</f>
        <v>0</v>
      </c>
      <c r="S94" s="109">
        <f>IF(MOD(COLUMNS($O$87:S$87)-1,$M94)=0,1,0)</f>
        <v>0</v>
      </c>
      <c r="T94" s="109">
        <f>IF(MOD(COLUMNS($O$87:T$87)-1,$M94)=0,1,0)</f>
        <v>0</v>
      </c>
      <c r="U94" s="109">
        <f>IF(MOD(COLUMNS($O$87:U$87)-1,$M94)=0,1,0)</f>
        <v>0</v>
      </c>
      <c r="V94" s="109">
        <f>IF(MOD(COLUMNS($O$87:V$87)-1,$M94)=0,1,0)</f>
        <v>0</v>
      </c>
      <c r="W94" s="109">
        <f>IF(MOD(COLUMNS($O$87:W$87)-1,$M94)=0,1,0)</f>
        <v>0</v>
      </c>
      <c r="X94" s="109">
        <f>IF(MOD(COLUMNS($O$87:X$87)-1,$M94)=0,1,0)</f>
        <v>0</v>
      </c>
      <c r="Y94" s="109">
        <f>IF(MOD(COLUMNS($O$87:Y$87)-1,$M94)=0,1,0)</f>
        <v>0</v>
      </c>
      <c r="Z94" s="109">
        <f>IF(MOD(COLUMNS($O$87:Z$87)-1,$M94)=0,1,0)</f>
        <v>0</v>
      </c>
      <c r="AA94" s="109">
        <f>IF(MOD(COLUMNS($O$87:AA$87)-1,$M94)=0,1,0)</f>
        <v>0</v>
      </c>
      <c r="AB94" s="109">
        <f>IF(MOD(COLUMNS($O$87:AB$87)-1,$M94)=0,1,0)</f>
        <v>0</v>
      </c>
      <c r="AC94" s="109">
        <f>IF(MOD(COLUMNS($O$87:AC$87)-1,$M94)=0,1,0)</f>
        <v>0</v>
      </c>
      <c r="AD94" s="109">
        <f>IF(MOD(COLUMNS($O$87:AD$87)-1,$M94)=0,1,0)</f>
        <v>0</v>
      </c>
      <c r="AE94" s="109">
        <f>IF(MOD(COLUMNS($O$87:AE$87)-1,$M94)=0,1,0)</f>
        <v>0</v>
      </c>
      <c r="AF94" s="109">
        <f>IF(MOD(COLUMNS($O$87:AF$87)-1,$M94)=0,1,0)</f>
        <v>0</v>
      </c>
      <c r="AG94" s="109">
        <f>IF(MOD(COLUMNS($O$87:AG$87)-1,$M94)=0,1,0)</f>
        <v>0</v>
      </c>
      <c r="AH94" s="109">
        <f>IF(MOD(COLUMNS($O$87:AH$87)-1,$M94)=0,1,0)</f>
        <v>0</v>
      </c>
      <c r="AI94" s="109">
        <f>IF(MOD(COLUMNS($O$87:AI$87)-1,$M94)=0,1,0)</f>
        <v>0</v>
      </c>
      <c r="AJ94" s="109">
        <f>IF(MOD(COLUMNS($O$87:AJ$87)-1,$M94)=0,1,0)</f>
        <v>0</v>
      </c>
      <c r="AK94" s="109">
        <f>IF(MOD(COLUMNS($O$87:AK$87)-1,$M94)=0,1,0)</f>
        <v>0</v>
      </c>
      <c r="AL94" s="109">
        <f>IF(MOD(COLUMNS($O$87:AL$87)-1,$M94)=0,1,0)</f>
        <v>0</v>
      </c>
      <c r="AM94" s="109">
        <f>IF(MOD(COLUMNS($O$87:AM$87)-1,$M94)=0,1,0)</f>
        <v>0</v>
      </c>
      <c r="AN94" s="109">
        <f>IF(MOD(COLUMNS($O$87:AN$87)-1,$M94)=0,1,0)</f>
        <v>0</v>
      </c>
      <c r="AO94" s="109">
        <f>IF(MOD(COLUMNS($O$87:AO$87)-1,$M94)=0,1,0)</f>
        <v>0</v>
      </c>
      <c r="AP94" s="109">
        <f>IF(MOD(COLUMNS($O$87:AP$87)-1,$M94)=0,1,0)</f>
        <v>0</v>
      </c>
      <c r="AQ94" s="109">
        <f>IF(MOD(COLUMNS($O$87:AQ$87)-1,$M94)=0,1,0)</f>
        <v>0</v>
      </c>
      <c r="AR94" s="109">
        <f>IF(MOD(COLUMNS($O$87:AR$87)-1,$M94)=0,1,0)</f>
        <v>0</v>
      </c>
      <c r="AS94" s="109">
        <f>IF(MOD(COLUMNS($O$87:AS$87)-1,$M94)=0,1,0)</f>
        <v>0</v>
      </c>
      <c r="AT94" s="109">
        <f>IF(MOD(COLUMNS($O$87:AT$87)-1,$M94)=0,1,0)</f>
        <v>0</v>
      </c>
      <c r="AU94" s="109">
        <f>IF(MOD(COLUMNS($O$87:AU$87)-1,$M94)=0,1,0)</f>
        <v>0</v>
      </c>
      <c r="AV94" s="109">
        <f>IF(MOD(COLUMNS($O$87:AV$87)-1,$M94)=0,1,0)</f>
        <v>0</v>
      </c>
      <c r="AW94" s="109">
        <f>IF(MOD(COLUMNS($O$87:AW$87)-1,$M94)=0,1,0)</f>
        <v>0</v>
      </c>
      <c r="AX94" s="109">
        <f>IF(MOD(COLUMNS($O$87:AX$87)-1,$M94)=0,1,0)</f>
        <v>0</v>
      </c>
      <c r="AY94" s="109">
        <f>IF(MOD(COLUMNS($O$87:AY$87)-1,$M94)=0,1,0)</f>
        <v>0</v>
      </c>
      <c r="AZ94" s="109">
        <f>IF(MOD(COLUMNS($O$87:AZ$87)-1,$M94)=0,1,0)</f>
        <v>0</v>
      </c>
      <c r="BA94" s="109">
        <f>IF(MOD(COLUMNS($O$87:BA$87)-1,$M94)=0,1,0)</f>
        <v>0</v>
      </c>
      <c r="BB94" s="109">
        <f>IF(MOD(COLUMNS($O$87:BB$87)-1,$M94)=0,1,0)</f>
        <v>0</v>
      </c>
      <c r="BC94" s="109">
        <f>IF(MOD(COLUMNS($O$87:BC$87)-1,$M94)=0,1,0)</f>
        <v>0</v>
      </c>
    </row>
    <row r="95" spans="2:55" hidden="1" outlineLevel="1" x14ac:dyDescent="0.2">
      <c r="C95" s="255" t="s">
        <v>330</v>
      </c>
      <c r="D95" s="256">
        <f>IF(Selected_Crop=1,IF('PI | User'!$F$21="",'PI | User'!$E$21,'PI | User'!$F$21),"")</f>
        <v>288720.06071323616</v>
      </c>
    </row>
    <row r="96" spans="2:55" ht="12.75" hidden="1" outlineLevel="1" thickBot="1" x14ac:dyDescent="0.25"/>
    <row r="97" spans="2:22" hidden="1" outlineLevel="1" x14ac:dyDescent="0.2">
      <c r="D97" s="175"/>
      <c r="E97" s="176"/>
      <c r="F97" s="176"/>
      <c r="G97" s="176"/>
      <c r="H97" s="176"/>
      <c r="I97" s="176"/>
      <c r="J97" s="176"/>
      <c r="K97" s="176"/>
      <c r="L97" s="176"/>
      <c r="M97" s="177"/>
    </row>
    <row r="98" spans="2:22" ht="15" hidden="1" outlineLevel="1" x14ac:dyDescent="0.25">
      <c r="B98" s="23" t="s">
        <v>145</v>
      </c>
      <c r="C98" s="170" t="s">
        <v>7</v>
      </c>
      <c r="D98" s="178" t="s">
        <v>29</v>
      </c>
      <c r="E98" s="24" t="s">
        <v>30</v>
      </c>
      <c r="F98" s="24" t="s">
        <v>31</v>
      </c>
      <c r="G98" s="24" t="s">
        <v>32</v>
      </c>
      <c r="H98" s="24" t="s">
        <v>33</v>
      </c>
      <c r="I98" s="24" t="s">
        <v>34</v>
      </c>
      <c r="J98" s="24" t="s">
        <v>35</v>
      </c>
      <c r="K98" s="24" t="s">
        <v>36</v>
      </c>
      <c r="L98" s="24" t="s">
        <v>37</v>
      </c>
      <c r="M98" s="179" t="s">
        <v>38</v>
      </c>
      <c r="N98" s="62" t="s">
        <v>67</v>
      </c>
      <c r="O98" s="492" t="s">
        <v>68</v>
      </c>
      <c r="P98" s="493"/>
      <c r="Q98" s="493"/>
      <c r="R98" s="493"/>
      <c r="S98" s="494"/>
    </row>
    <row r="99" spans="2:22" hidden="1" outlineLevel="1" x14ac:dyDescent="0.2">
      <c r="B99" s="19" t="s">
        <v>146</v>
      </c>
      <c r="C99" s="171" t="s">
        <v>53</v>
      </c>
      <c r="D99" s="180">
        <f t="shared" ref="D99:M99" si="20">$M$101*D$100*$U$100</f>
        <v>1062.3459335658049</v>
      </c>
      <c r="E99" s="15">
        <f t="shared" si="20"/>
        <v>1101.4213829539817</v>
      </c>
      <c r="F99" s="15">
        <f t="shared" si="20"/>
        <v>1297.8952029708225</v>
      </c>
      <c r="G99" s="15">
        <f t="shared" si="20"/>
        <v>2280.8448982511522</v>
      </c>
      <c r="H99" s="15">
        <f t="shared" si="20"/>
        <v>3193.8412429354262</v>
      </c>
      <c r="I99" s="15">
        <f t="shared" si="20"/>
        <v>3368.6879791592473</v>
      </c>
      <c r="J99" s="15">
        <f t="shared" si="20"/>
        <v>4119.5456737151108</v>
      </c>
      <c r="K99" s="15">
        <f t="shared" si="20"/>
        <v>4318.8632515812997</v>
      </c>
      <c r="L99" s="15">
        <f t="shared" si="20"/>
        <v>4476.1486261206419</v>
      </c>
      <c r="M99" s="191">
        <f t="shared" si="20"/>
        <v>4564.6308695019197</v>
      </c>
      <c r="N99" s="204"/>
      <c r="O99" s="495"/>
      <c r="P99" s="496"/>
      <c r="Q99" s="496"/>
      <c r="R99" s="496"/>
      <c r="S99" s="497"/>
    </row>
    <row r="100" spans="2:22" hidden="1" outlineLevel="1" x14ac:dyDescent="0.2">
      <c r="B100" s="88" t="s">
        <v>147</v>
      </c>
      <c r="C100" s="172" t="s">
        <v>148</v>
      </c>
      <c r="D100" s="181">
        <f t="shared" ref="D100:M100" si="21">D$101/$M$101</f>
        <v>0.23273424816533417</v>
      </c>
      <c r="E100" s="117">
        <f t="shared" si="21"/>
        <v>0.24129473213551786</v>
      </c>
      <c r="F100" s="117">
        <f t="shared" si="21"/>
        <v>0.28433738457200708</v>
      </c>
      <c r="G100" s="117">
        <f t="shared" si="21"/>
        <v>0.49967784109124075</v>
      </c>
      <c r="H100" s="117">
        <f t="shared" si="21"/>
        <v>0.69969321380940697</v>
      </c>
      <c r="I100" s="117">
        <f t="shared" si="21"/>
        <v>0.73799789631769919</v>
      </c>
      <c r="J100" s="117">
        <f t="shared" si="21"/>
        <v>0.90249262021150556</v>
      </c>
      <c r="K100" s="117">
        <f t="shared" si="21"/>
        <v>0.94615827107451567</v>
      </c>
      <c r="L100" s="117">
        <f t="shared" si="21"/>
        <v>0.98061568483610306</v>
      </c>
      <c r="M100" s="192">
        <f t="shared" si="21"/>
        <v>1</v>
      </c>
      <c r="N100" s="205"/>
      <c r="O100" s="486"/>
      <c r="P100" s="487"/>
      <c r="Q100" s="487"/>
      <c r="R100" s="487"/>
      <c r="S100" s="488"/>
      <c r="U100" s="98">
        <f>$U$101/$M$101</f>
        <v>1.0000000000000009</v>
      </c>
      <c r="V100" s="115" t="s">
        <v>149</v>
      </c>
    </row>
    <row r="101" spans="2:22" hidden="1" outlineLevel="1" x14ac:dyDescent="0.2">
      <c r="B101" s="88" t="s">
        <v>150</v>
      </c>
      <c r="C101" s="172" t="s">
        <v>53</v>
      </c>
      <c r="D101" s="182">
        <f>SUM(D$102:D$114)</f>
        <v>1062.345933565804</v>
      </c>
      <c r="E101" s="85">
        <f t="shared" ref="E101:K101" si="22">SUM(E$102:E$114)</f>
        <v>1101.4213829539808</v>
      </c>
      <c r="F101" s="85">
        <f t="shared" si="22"/>
        <v>1297.8952029708214</v>
      </c>
      <c r="G101" s="85">
        <f t="shared" si="22"/>
        <v>2280.8448982511504</v>
      </c>
      <c r="H101" s="85">
        <f t="shared" si="22"/>
        <v>3193.8412429354235</v>
      </c>
      <c r="I101" s="85">
        <f t="shared" si="22"/>
        <v>3368.6879791592442</v>
      </c>
      <c r="J101" s="85">
        <f t="shared" si="22"/>
        <v>4119.5456737151071</v>
      </c>
      <c r="K101" s="85">
        <f t="shared" si="22"/>
        <v>4318.863251581296</v>
      </c>
      <c r="L101" s="85">
        <f>SUM(L$102:L$114)</f>
        <v>4476.1486261206383</v>
      </c>
      <c r="M101" s="193">
        <f>SUM(M$102:M$114)</f>
        <v>4564.6308695019161</v>
      </c>
      <c r="N101" s="205"/>
      <c r="O101" s="486"/>
      <c r="P101" s="487"/>
      <c r="Q101" s="487"/>
      <c r="R101" s="487"/>
      <c r="S101" s="488"/>
      <c r="U101" s="241">
        <f>IF(Selected_Crop=1,IF('PI | User'!$F$22="",'PI | User'!$E$22,'PI | User'!$F$22),"")</f>
        <v>4564.6308695019197</v>
      </c>
      <c r="V101" s="115" t="s">
        <v>331</v>
      </c>
    </row>
    <row r="102" spans="2:22" hidden="1" outlineLevel="1" x14ac:dyDescent="0.2">
      <c r="B102" s="103" t="str">
        <f>'Default | C_&amp;_I | Mango'!B102</f>
        <v>Fertiliser</v>
      </c>
      <c r="C102" s="172">
        <f>'Default | C_&amp;_I | Mango'!C102</f>
        <v>0</v>
      </c>
      <c r="D102" s="182">
        <f>'Default | C_&amp;_I | Mango'!D102</f>
        <v>0</v>
      </c>
      <c r="E102" s="85">
        <f>'Default | C_&amp;_I | Mango'!E102</f>
        <v>0</v>
      </c>
      <c r="F102" s="85">
        <f>'Default | C_&amp;_I | Mango'!F102</f>
        <v>0</v>
      </c>
      <c r="G102" s="85">
        <f>'Default | C_&amp;_I | Mango'!G102</f>
        <v>0</v>
      </c>
      <c r="H102" s="85">
        <f>'Default | C_&amp;_I | Mango'!H102</f>
        <v>0</v>
      </c>
      <c r="I102" s="85">
        <f>'Default | C_&amp;_I | Mango'!I102</f>
        <v>0</v>
      </c>
      <c r="J102" s="85">
        <f>'Default | C_&amp;_I | Mango'!J102</f>
        <v>0</v>
      </c>
      <c r="K102" s="85">
        <f>'Default | C_&amp;_I | Mango'!K102</f>
        <v>0</v>
      </c>
      <c r="L102" s="85">
        <f>'Default | C_&amp;_I | Mango'!L102</f>
        <v>0</v>
      </c>
      <c r="M102" s="193">
        <f>'Default | C_&amp;_I | Mango'!M102</f>
        <v>0</v>
      </c>
      <c r="N102" s="205"/>
      <c r="O102" s="507"/>
      <c r="P102" s="508"/>
      <c r="Q102" s="508"/>
      <c r="R102" s="508"/>
      <c r="S102" s="509"/>
    </row>
    <row r="103" spans="2:22" hidden="1" outlineLevel="1" x14ac:dyDescent="0.2">
      <c r="B103" s="140" t="str">
        <f>'Default | C_&amp;_I | Mango'!B103</f>
        <v>Materials</v>
      </c>
      <c r="C103" s="172" t="str">
        <f>'Default | C_&amp;_I | Mango'!C103</f>
        <v>$ / ha</v>
      </c>
      <c r="D103" s="182">
        <f>'Default | C_&amp;_I | Mango'!D103</f>
        <v>378.24559289311867</v>
      </c>
      <c r="E103" s="85">
        <f>'Default | C_&amp;_I | Mango'!E103</f>
        <v>383.12952537134521</v>
      </c>
      <c r="F103" s="85">
        <f>'Default | C_&amp;_I | Mango'!F103</f>
        <v>364.99023491003925</v>
      </c>
      <c r="G103" s="85">
        <f>'Default | C_&amp;_I | Mango'!G103</f>
        <v>1016.9704082535735</v>
      </c>
      <c r="H103" s="85">
        <f>'Default | C_&amp;_I | Mango'!H103</f>
        <v>949.85885987851839</v>
      </c>
      <c r="I103" s="85">
        <f>'Default | C_&amp;_I | Mango'!I103</f>
        <v>950.38042489882241</v>
      </c>
      <c r="J103" s="85">
        <f>'Default | C_&amp;_I | Mango'!J103</f>
        <v>1508.0916675086248</v>
      </c>
      <c r="K103" s="85">
        <f>'Default | C_&amp;_I | Mango'!K103</f>
        <v>1511.1217395234005</v>
      </c>
      <c r="L103" s="85">
        <f>'Default | C_&amp;_I | Mango'!L103</f>
        <v>1496.2280762971645</v>
      </c>
      <c r="M103" s="193">
        <f>'Default | C_&amp;_I | Mango'!M103</f>
        <v>1481.7510000948107</v>
      </c>
      <c r="N103" s="205"/>
      <c r="O103" s="486"/>
      <c r="P103" s="487"/>
      <c r="Q103" s="487"/>
      <c r="R103" s="487"/>
      <c r="S103" s="488"/>
    </row>
    <row r="104" spans="2:22" hidden="1" outlineLevel="1" x14ac:dyDescent="0.2">
      <c r="B104" s="140" t="str">
        <f>'Default | C_&amp;_I | Mango'!B104</f>
        <v>Application</v>
      </c>
      <c r="C104" s="172" t="str">
        <f>'Default | C_&amp;_I | Mango'!C104</f>
        <v>$ / ha</v>
      </c>
      <c r="D104" s="182">
        <f>'Default | C_&amp;_I | Mango'!D104</f>
        <v>111.55660468034301</v>
      </c>
      <c r="E104" s="85">
        <f>'Default | C_&amp;_I | Mango'!E104</f>
        <v>112.99703104616444</v>
      </c>
      <c r="F104" s="85">
        <f>'Default | C_&amp;_I | Mango'!F104</f>
        <v>107.6471798034941</v>
      </c>
      <c r="G104" s="85">
        <f>'Default | C_&amp;_I | Mango'!G104</f>
        <v>106.68511883865861</v>
      </c>
      <c r="H104" s="85">
        <f>'Default | C_&amp;_I | Mango'!H104</f>
        <v>99.644792536407067</v>
      </c>
      <c r="I104" s="85">
        <f>'Default | C_&amp;_I | Mango'!I104</f>
        <v>99.699507231860963</v>
      </c>
      <c r="J104" s="85">
        <f>'Default | C_&amp;_I | Mango'!J104</f>
        <v>98.826305218639149</v>
      </c>
      <c r="K104" s="85">
        <f>'Default | C_&amp;_I | Mango'!K104</f>
        <v>99.024867964006873</v>
      </c>
      <c r="L104" s="85">
        <f>'Default | C_&amp;_I | Mango'!L104</f>
        <v>98.048875761721717</v>
      </c>
      <c r="M104" s="193">
        <f>'Default | C_&amp;_I | Mango'!M104</f>
        <v>97.100182799435885</v>
      </c>
      <c r="N104" s="205"/>
      <c r="O104" s="486"/>
      <c r="P104" s="487"/>
      <c r="Q104" s="487"/>
      <c r="R104" s="487"/>
      <c r="S104" s="488"/>
    </row>
    <row r="105" spans="2:22" hidden="1" outlineLevel="1" x14ac:dyDescent="0.2">
      <c r="B105" s="103" t="str">
        <f>'Default | C_&amp;_I | Mango'!B105</f>
        <v>Flower Management</v>
      </c>
      <c r="C105" s="172" t="str">
        <f>'Default | C_&amp;_I | Mango'!C105</f>
        <v>$ / ha</v>
      </c>
      <c r="D105" s="182">
        <f>'Default | C_&amp;_I | Mango'!D105</f>
        <v>0</v>
      </c>
      <c r="E105" s="85">
        <f>'Default | C_&amp;_I | Mango'!E105</f>
        <v>0</v>
      </c>
      <c r="F105" s="85">
        <f>'Default | C_&amp;_I | Mango'!F105</f>
        <v>0</v>
      </c>
      <c r="G105" s="85">
        <f>'Default | C_&amp;_I | Mango'!G105</f>
        <v>0</v>
      </c>
      <c r="H105" s="85">
        <f>'Default | C_&amp;_I | Mango'!H105</f>
        <v>853.89807786683775</v>
      </c>
      <c r="I105" s="85">
        <f>'Default | C_&amp;_I | Mango'!I105</f>
        <v>939.94548906011744</v>
      </c>
      <c r="J105" s="85">
        <f>'Default | C_&amp;_I | Mango'!J105</f>
        <v>1024.9781750412262</v>
      </c>
      <c r="K105" s="85">
        <f>'Default | C_&amp;_I | Mango'!K105</f>
        <v>1129.4126007926545</v>
      </c>
      <c r="L105" s="85">
        <f>'Default | C_&amp;_I | Mango'!L105</f>
        <v>1230.3416731493228</v>
      </c>
      <c r="M105" s="193">
        <f>'Default | C_&amp;_I | Mango'!M105</f>
        <v>1340.4651548422053</v>
      </c>
      <c r="N105" s="205"/>
      <c r="O105" s="486"/>
      <c r="P105" s="487"/>
      <c r="Q105" s="487"/>
      <c r="R105" s="487"/>
      <c r="S105" s="488"/>
    </row>
    <row r="106" spans="2:22" hidden="1" outlineLevel="1" x14ac:dyDescent="0.2">
      <c r="B106" s="103" t="str">
        <f>'Default | C_&amp;_I | Mango'!B106</f>
        <v>Weed Control</v>
      </c>
      <c r="C106" s="172">
        <f>'Default | C_&amp;_I | Mango'!C106</f>
        <v>0</v>
      </c>
      <c r="D106" s="182">
        <f>'Default | C_&amp;_I | Mango'!D106</f>
        <v>0</v>
      </c>
      <c r="E106" s="85">
        <f>'Default | C_&amp;_I | Mango'!E106</f>
        <v>0</v>
      </c>
      <c r="F106" s="85">
        <f>'Default | C_&amp;_I | Mango'!F106</f>
        <v>0</v>
      </c>
      <c r="G106" s="85">
        <f>'Default | C_&amp;_I | Mango'!G106</f>
        <v>0</v>
      </c>
      <c r="H106" s="85">
        <f>'Default | C_&amp;_I | Mango'!H106</f>
        <v>0</v>
      </c>
      <c r="I106" s="85">
        <f>'Default | C_&amp;_I | Mango'!I106</f>
        <v>0</v>
      </c>
      <c r="J106" s="85">
        <f>'Default | C_&amp;_I | Mango'!J106</f>
        <v>0</v>
      </c>
      <c r="K106" s="85">
        <f>'Default | C_&amp;_I | Mango'!K106</f>
        <v>0</v>
      </c>
      <c r="L106" s="85">
        <f>'Default | C_&amp;_I | Mango'!L106</f>
        <v>0</v>
      </c>
      <c r="M106" s="193">
        <f>'Default | C_&amp;_I | Mango'!M106</f>
        <v>0</v>
      </c>
      <c r="N106" s="205"/>
      <c r="O106" s="486"/>
      <c r="P106" s="487"/>
      <c r="Q106" s="487"/>
      <c r="R106" s="487"/>
      <c r="S106" s="488"/>
    </row>
    <row r="107" spans="2:22" hidden="1" outlineLevel="1" x14ac:dyDescent="0.2">
      <c r="B107" s="140" t="str">
        <f>'Default | C_&amp;_I | Mango'!B107</f>
        <v>Materials</v>
      </c>
      <c r="C107" s="172" t="str">
        <f>'Default | C_&amp;_I | Mango'!C107</f>
        <v>$ / ha</v>
      </c>
      <c r="D107" s="182">
        <f>'Default | C_&amp;_I | Mango'!D107</f>
        <v>45.084904704432589</v>
      </c>
      <c r="E107" s="85">
        <f>'Default | C_&amp;_I | Mango'!E107</f>
        <v>45.935673690175442</v>
      </c>
      <c r="F107" s="85">
        <f>'Default | C_&amp;_I | Mango'!F107</f>
        <v>37.107150500067846</v>
      </c>
      <c r="G107" s="85">
        <f>'Default | C_&amp;_I | Mango'!G107</f>
        <v>36.775517650256468</v>
      </c>
      <c r="H107" s="85">
        <f>'Default | C_&amp;_I | Mango'!H107</f>
        <v>34.348640809227007</v>
      </c>
      <c r="I107" s="85">
        <f>'Default | C_&amp;_I | Mango'!I107</f>
        <v>34.367501558226458</v>
      </c>
      <c r="J107" s="85">
        <f>'Default | C_&amp;_I | Mango'!J107</f>
        <v>34.066499352866948</v>
      </c>
      <c r="K107" s="85">
        <f>'Default | C_&amp;_I | Mango'!K107</f>
        <v>34.13494608495521</v>
      </c>
      <c r="L107" s="85">
        <f>'Default | C_&amp;_I | Mango'!L107</f>
        <v>33.798510986486313</v>
      </c>
      <c r="M107" s="193">
        <f>'Default | C_&amp;_I | Mango'!M107</f>
        <v>33.471486232153147</v>
      </c>
      <c r="N107" s="205"/>
      <c r="O107" s="486"/>
      <c r="P107" s="487"/>
      <c r="Q107" s="487"/>
      <c r="R107" s="487"/>
      <c r="S107" s="488"/>
    </row>
    <row r="108" spans="2:22" hidden="1" outlineLevel="1" x14ac:dyDescent="0.2">
      <c r="B108" s="140" t="str">
        <f>'Default | C_&amp;_I | Mango'!B108</f>
        <v>Application</v>
      </c>
      <c r="C108" s="172" t="str">
        <f>'Default | C_&amp;_I | Mango'!C108</f>
        <v>$ / ha</v>
      </c>
      <c r="D108" s="182">
        <f>'Default | C_&amp;_I | Mango'!D108</f>
        <v>57.336355478165117</v>
      </c>
      <c r="E108" s="85">
        <f>'Default | C_&amp;_I | Mango'!E108</f>
        <v>58.07668634774933</v>
      </c>
      <c r="F108" s="85">
        <f>'Default | C_&amp;_I | Mango'!F108</f>
        <v>55.327042133639416</v>
      </c>
      <c r="G108" s="85">
        <f>'Default | C_&amp;_I | Mango'!G108</f>
        <v>54.832575045567552</v>
      </c>
      <c r="H108" s="85">
        <f>'Default | C_&amp;_I | Mango'!H108</f>
        <v>51.2140833148014</v>
      </c>
      <c r="I108" s="85">
        <f>'Default | C_&amp;_I | Mango'!I108</f>
        <v>51.242204834252554</v>
      </c>
      <c r="J108" s="85">
        <f>'Default | C_&amp;_I | Mango'!J108</f>
        <v>50.793408268797769</v>
      </c>
      <c r="K108" s="85">
        <f>'Default | C_&amp;_I | Mango'!K108</f>
        <v>50.895462864182299</v>
      </c>
      <c r="L108" s="85">
        <f>'Default | C_&amp;_I | Mango'!L108</f>
        <v>50.393835587030161</v>
      </c>
      <c r="M108" s="193">
        <f>'Default | C_&amp;_I | Mango'!M108</f>
        <v>49.906239204179336</v>
      </c>
      <c r="N108" s="205"/>
      <c r="O108" s="486"/>
      <c r="P108" s="487"/>
      <c r="Q108" s="487"/>
      <c r="R108" s="487"/>
      <c r="S108" s="488"/>
    </row>
    <row r="109" spans="2:22" hidden="1" outlineLevel="1" x14ac:dyDescent="0.2">
      <c r="B109" s="103" t="str">
        <f>'Default | C_&amp;_I | Mango'!B109</f>
        <v>Pest and disease Control</v>
      </c>
      <c r="C109" s="172">
        <f>'Default | C_&amp;_I | Mango'!C109</f>
        <v>0</v>
      </c>
      <c r="D109" s="182">
        <f>'Default | C_&amp;_I | Mango'!D109</f>
        <v>0</v>
      </c>
      <c r="E109" s="85">
        <f>'Default | C_&amp;_I | Mango'!E109</f>
        <v>0</v>
      </c>
      <c r="F109" s="85">
        <f>'Default | C_&amp;_I | Mango'!F109</f>
        <v>0</v>
      </c>
      <c r="G109" s="85">
        <f>'Default | C_&amp;_I | Mango'!G109</f>
        <v>0</v>
      </c>
      <c r="H109" s="85">
        <f>'Default | C_&amp;_I | Mango'!H109</f>
        <v>0</v>
      </c>
      <c r="I109" s="85">
        <f>'Default | C_&amp;_I | Mango'!I109</f>
        <v>0</v>
      </c>
      <c r="J109" s="85">
        <f>'Default | C_&amp;_I | Mango'!J109</f>
        <v>0</v>
      </c>
      <c r="K109" s="85">
        <f>'Default | C_&amp;_I | Mango'!K109</f>
        <v>0</v>
      </c>
      <c r="L109" s="85">
        <f>'Default | C_&amp;_I | Mango'!L109</f>
        <v>0</v>
      </c>
      <c r="M109" s="193">
        <f>'Default | C_&amp;_I | Mango'!M109</f>
        <v>0</v>
      </c>
      <c r="N109" s="205"/>
      <c r="O109" s="486"/>
      <c r="P109" s="487"/>
      <c r="Q109" s="487"/>
      <c r="R109" s="487"/>
      <c r="S109" s="488"/>
    </row>
    <row r="110" spans="2:22" hidden="1" outlineLevel="1" x14ac:dyDescent="0.2">
      <c r="B110" s="140" t="str">
        <f>'Default | C_&amp;_I | Mango'!B110</f>
        <v>Materials</v>
      </c>
      <c r="C110" s="172" t="str">
        <f>'Default | C_&amp;_I | Mango'!C110</f>
        <v>$ / ha</v>
      </c>
      <c r="D110" s="182">
        <f>'Default | C_&amp;_I | Mango'!D110</f>
        <v>82.478855076932547</v>
      </c>
      <c r="E110" s="85">
        <f>'Default | C_&amp;_I | Mango'!E110</f>
        <v>93.483125404567559</v>
      </c>
      <c r="F110" s="85">
        <f>'Default | C_&amp;_I | Mango'!F110</f>
        <v>105.1795783139854</v>
      </c>
      <c r="G110" s="85">
        <f>'Default | C_&amp;_I | Mango'!G110</f>
        <v>293.18964416342396</v>
      </c>
      <c r="H110" s="85">
        <f>'Default | C_&amp;_I | Mango'!H110</f>
        <v>273.84157776183736</v>
      </c>
      <c r="I110" s="85">
        <f>'Default | C_&amp;_I | Mango'!I110</f>
        <v>273.99194345730888</v>
      </c>
      <c r="J110" s="85">
        <f>'Default | C_&amp;_I | Mango'!J110</f>
        <v>271.59222932354612</v>
      </c>
      <c r="K110" s="85">
        <f>'Default | C_&amp;_I | Mango'!K110</f>
        <v>272.13791499453941</v>
      </c>
      <c r="L110" s="85">
        <f>'Default | C_&amp;_I | Mango'!L110</f>
        <v>269.45571517502185</v>
      </c>
      <c r="M110" s="193">
        <f>'Default | C_&amp;_I | Mango'!M110</f>
        <v>266.84853851288989</v>
      </c>
      <c r="N110" s="205"/>
      <c r="O110" s="486"/>
      <c r="P110" s="487"/>
      <c r="Q110" s="487"/>
      <c r="R110" s="487"/>
      <c r="S110" s="488"/>
    </row>
    <row r="111" spans="2:22" hidden="1" outlineLevel="1" x14ac:dyDescent="0.2">
      <c r="B111" s="140" t="str">
        <f>'Default | C_&amp;_I | Mango'!B111</f>
        <v>Application</v>
      </c>
      <c r="C111" s="172" t="str">
        <f>'Default | C_&amp;_I | Mango'!C111</f>
        <v>$ / ha</v>
      </c>
      <c r="D111" s="182">
        <f>'Default | C_&amp;_I | Mango'!D111</f>
        <v>218.12743931910643</v>
      </c>
      <c r="E111" s="85">
        <f>'Default | C_&amp;_I | Mango'!E111</f>
        <v>220.94391545339417</v>
      </c>
      <c r="F111" s="85">
        <f>'Default | C_&amp;_I | Mango'!F111</f>
        <v>210.4833124649326</v>
      </c>
      <c r="G111" s="85">
        <f>'Default | C_&amp;_I | Mango'!G111</f>
        <v>208.60218767335485</v>
      </c>
      <c r="H111" s="85">
        <f>'Default | C_&amp;_I | Mango'!H111</f>
        <v>194.83618652370097</v>
      </c>
      <c r="I111" s="85">
        <f>'Default | C_&amp;_I | Mango'!I111</f>
        <v>194.94317056509126</v>
      </c>
      <c r="J111" s="85">
        <f>'Default | C_&amp;_I | Mango'!J111</f>
        <v>193.23579232694806</v>
      </c>
      <c r="K111" s="85">
        <f>'Default | C_&amp;_I | Mango'!K111</f>
        <v>193.62404350504139</v>
      </c>
      <c r="L111" s="85">
        <f>'Default | C_&amp;_I | Mango'!L111</f>
        <v>191.71567886370167</v>
      </c>
      <c r="M111" s="193">
        <f>'Default | C_&amp;_I | Mango'!M111</f>
        <v>189.86069262459529</v>
      </c>
      <c r="N111" s="205"/>
      <c r="O111" s="486"/>
      <c r="P111" s="487"/>
      <c r="Q111" s="487"/>
      <c r="R111" s="487"/>
      <c r="S111" s="488"/>
    </row>
    <row r="112" spans="2:22" hidden="1" outlineLevel="1" x14ac:dyDescent="0.2">
      <c r="B112" s="103" t="str">
        <f>'Default | C_&amp;_I | Mango'!B112</f>
        <v>Slashing and Mulching</v>
      </c>
      <c r="C112" s="172" t="str">
        <f>'Default | C_&amp;_I | Mango'!C112</f>
        <v>$ / ha</v>
      </c>
      <c r="D112" s="182">
        <f>'Default | C_&amp;_I | Mango'!D112</f>
        <v>92.859967024419603</v>
      </c>
      <c r="E112" s="85">
        <f>'Default | C_&amp;_I | Mango'!E112</f>
        <v>94.058981150159227</v>
      </c>
      <c r="F112" s="85">
        <f>'Default | C_&amp;_I | Mango'!F112</f>
        <v>89.605753020785571</v>
      </c>
      <c r="G112" s="85">
        <f>'Default | C_&amp;_I | Mango'!G112</f>
        <v>88.804931323799622</v>
      </c>
      <c r="H112" s="85">
        <f>'Default | C_&amp;_I | Mango'!H112</f>
        <v>82.944547977232702</v>
      </c>
      <c r="I112" s="85">
        <f>'Default | C_&amp;_I | Mango'!I112</f>
        <v>82.990092611995991</v>
      </c>
      <c r="J112" s="85">
        <f>'Default | C_&amp;_I | Mango'!J112</f>
        <v>82.263237304900755</v>
      </c>
      <c r="K112" s="85">
        <f>'Default | C_&amp;_I | Mango'!K112</f>
        <v>82.428521377860463</v>
      </c>
      <c r="L112" s="85">
        <f>'Default | C_&amp;_I | Mango'!L112</f>
        <v>81.616103287690152</v>
      </c>
      <c r="M112" s="193">
        <f>'Default | C_&amp;_I | Mango'!M112</f>
        <v>80.826409145899149</v>
      </c>
      <c r="N112" s="205"/>
      <c r="O112" s="486"/>
      <c r="P112" s="487"/>
      <c r="Q112" s="487"/>
      <c r="R112" s="487"/>
      <c r="S112" s="488"/>
    </row>
    <row r="113" spans="2:22" hidden="1" outlineLevel="1" x14ac:dyDescent="0.2">
      <c r="B113" s="103" t="str">
        <f>'Default | C_&amp;_I | Mango'!B113</f>
        <v>Pruning</v>
      </c>
      <c r="C113" s="172" t="str">
        <f>'Default | C_&amp;_I | Mango'!C113</f>
        <v>$ / ha</v>
      </c>
      <c r="D113" s="182">
        <f>'Default | C_&amp;_I | Mango'!D113</f>
        <v>0</v>
      </c>
      <c r="E113" s="85">
        <f>'Default | C_&amp;_I | Mango'!E113</f>
        <v>0</v>
      </c>
      <c r="F113" s="85">
        <f>'Default | C_&amp;_I | Mango'!F113</f>
        <v>240.95610326687654</v>
      </c>
      <c r="G113" s="85">
        <f>'Default | C_&amp;_I | Mango'!G113</f>
        <v>318.23487142225196</v>
      </c>
      <c r="H113" s="85">
        <f>'Default | C_&amp;_I | Mango'!H113</f>
        <v>445.61476891445938</v>
      </c>
      <c r="I113" s="85">
        <f>'Default | C_&amp;_I | Mango'!I113</f>
        <v>520.56337195935077</v>
      </c>
      <c r="J113" s="85">
        <f>'Default | C_&amp;_I | Mango'!J113</f>
        <v>589.58506822215941</v>
      </c>
      <c r="K113" s="85">
        <f>'Default | C_&amp;_I | Mango'!K113</f>
        <v>664.49847406303786</v>
      </c>
      <c r="L113" s="85">
        <f>'Default | C_&amp;_I | Mango'!L113</f>
        <v>730.95128880980178</v>
      </c>
      <c r="M113" s="193">
        <f>'Default | C_&amp;_I | Mango'!M113</f>
        <v>723.87881257710296</v>
      </c>
      <c r="N113" s="205"/>
      <c r="O113" s="486"/>
      <c r="P113" s="487"/>
      <c r="Q113" s="487"/>
      <c r="R113" s="487"/>
      <c r="S113" s="488"/>
    </row>
    <row r="114" spans="2:22" hidden="1" outlineLevel="1" x14ac:dyDescent="0.2">
      <c r="B114" s="138" t="str">
        <f>'Default | C_&amp;_I | Mango'!B114</f>
        <v>Other</v>
      </c>
      <c r="C114" s="173" t="str">
        <f>'Default | C_&amp;_I | Mango'!C114</f>
        <v>$ / ha</v>
      </c>
      <c r="D114" s="183">
        <f>'Default | C_&amp;_I | Mango'!D114</f>
        <v>76.656214389285978</v>
      </c>
      <c r="E114" s="91">
        <f>'Default | C_&amp;_I | Mango'!E114</f>
        <v>92.796444490425557</v>
      </c>
      <c r="F114" s="91">
        <f>'Default | C_&amp;_I | Mango'!F114</f>
        <v>86.598848557000835</v>
      </c>
      <c r="G114" s="91">
        <f>'Default | C_&amp;_I | Mango'!G114</f>
        <v>156.74964388026376</v>
      </c>
      <c r="H114" s="91">
        <f>'Default | C_&amp;_I | Mango'!H114</f>
        <v>207.6397073524013</v>
      </c>
      <c r="I114" s="91">
        <f>'Default | C_&amp;_I | Mango'!I114</f>
        <v>220.56427298221752</v>
      </c>
      <c r="J114" s="91">
        <f>'Default | C_&amp;_I | Mango'!J114</f>
        <v>266.11329114739704</v>
      </c>
      <c r="K114" s="91">
        <f>'Default | C_&amp;_I | Mango'!K114</f>
        <v>281.58468041161734</v>
      </c>
      <c r="L114" s="91">
        <f>'Default | C_&amp;_I | Mango'!L114</f>
        <v>293.59886820269742</v>
      </c>
      <c r="M114" s="194">
        <f>'Default | C_&amp;_I | Mango'!M114</f>
        <v>300.52235346864506</v>
      </c>
      <c r="N114" s="207"/>
      <c r="O114" s="489"/>
      <c r="P114" s="490"/>
      <c r="Q114" s="490"/>
      <c r="R114" s="490"/>
      <c r="S114" s="491"/>
    </row>
    <row r="115" spans="2:22" hidden="1" outlineLevel="1" x14ac:dyDescent="0.2">
      <c r="C115" s="8"/>
      <c r="D115" s="184"/>
      <c r="M115" s="185"/>
    </row>
    <row r="116" spans="2:22" hidden="1" outlineLevel="1" x14ac:dyDescent="0.2">
      <c r="D116" s="186"/>
      <c r="M116" s="185"/>
    </row>
    <row r="117" spans="2:22" ht="15" hidden="1" outlineLevel="1" x14ac:dyDescent="0.25">
      <c r="B117" s="23" t="s">
        <v>161</v>
      </c>
      <c r="C117" s="170" t="s">
        <v>7</v>
      </c>
      <c r="D117" s="178" t="s">
        <v>29</v>
      </c>
      <c r="E117" s="24" t="s">
        <v>30</v>
      </c>
      <c r="F117" s="24" t="s">
        <v>31</v>
      </c>
      <c r="G117" s="24" t="s">
        <v>32</v>
      </c>
      <c r="H117" s="24" t="s">
        <v>33</v>
      </c>
      <c r="I117" s="24" t="s">
        <v>34</v>
      </c>
      <c r="J117" s="24" t="s">
        <v>35</v>
      </c>
      <c r="K117" s="24" t="s">
        <v>36</v>
      </c>
      <c r="L117" s="24" t="s">
        <v>37</v>
      </c>
      <c r="M117" s="179" t="s">
        <v>38</v>
      </c>
      <c r="N117" s="62" t="s">
        <v>67</v>
      </c>
      <c r="O117" s="492" t="s">
        <v>68</v>
      </c>
      <c r="P117" s="493"/>
      <c r="Q117" s="493"/>
      <c r="R117" s="493"/>
      <c r="S117" s="494"/>
      <c r="U117" s="100"/>
      <c r="V117" s="100"/>
    </row>
    <row r="118" spans="2:22" hidden="1" outlineLevel="1" x14ac:dyDescent="0.2">
      <c r="B118" s="20" t="s">
        <v>162</v>
      </c>
      <c r="C118" s="174" t="s">
        <v>53</v>
      </c>
      <c r="D118" s="187">
        <f t="shared" ref="D118:L118" si="23">$M$120*D$119*$U$119</f>
        <v>0</v>
      </c>
      <c r="E118" s="17">
        <f t="shared" si="23"/>
        <v>0</v>
      </c>
      <c r="F118" s="17">
        <f t="shared" si="23"/>
        <v>652.53779314771282</v>
      </c>
      <c r="G118" s="17">
        <f t="shared" si="23"/>
        <v>2497.2516131037319</v>
      </c>
      <c r="H118" s="17">
        <f t="shared" si="23"/>
        <v>4453.9583213685837</v>
      </c>
      <c r="I118" s="17">
        <f>$M$120*I$119*$U$119</f>
        <v>7063.2028227811461</v>
      </c>
      <c r="J118" s="17">
        <f t="shared" si="23"/>
        <v>9702.637835868316</v>
      </c>
      <c r="K118" s="17">
        <f t="shared" si="23"/>
        <v>10355.17562901603</v>
      </c>
      <c r="L118" s="17">
        <f t="shared" si="23"/>
        <v>10681.217857795315</v>
      </c>
      <c r="M118" s="195">
        <f>$M$120*M$119*$U$119</f>
        <v>11007.260086574599</v>
      </c>
      <c r="N118" s="204"/>
      <c r="O118" s="510"/>
      <c r="P118" s="511"/>
      <c r="Q118" s="511"/>
      <c r="R118" s="511"/>
      <c r="S118" s="512"/>
      <c r="U118" s="100"/>
      <c r="V118" s="100"/>
    </row>
    <row r="119" spans="2:22" hidden="1" outlineLevel="1" x14ac:dyDescent="0.2">
      <c r="B119" s="88" t="s">
        <v>147</v>
      </c>
      <c r="C119" s="172" t="s">
        <v>148</v>
      </c>
      <c r="D119" s="181">
        <f t="shared" ref="D119:M119" si="24">D$120/$M$120</f>
        <v>0</v>
      </c>
      <c r="E119" s="117">
        <f t="shared" si="24"/>
        <v>0</v>
      </c>
      <c r="F119" s="117">
        <f t="shared" si="24"/>
        <v>5.9282490648476995E-2</v>
      </c>
      <c r="G119" s="117">
        <f t="shared" si="24"/>
        <v>0.22687313586326488</v>
      </c>
      <c r="H119" s="117">
        <f t="shared" si="24"/>
        <v>0.4046382375211624</v>
      </c>
      <c r="I119" s="117">
        <f t="shared" si="24"/>
        <v>0.64168582982753675</v>
      </c>
      <c r="J119" s="117">
        <f t="shared" si="24"/>
        <v>0.88147620384681269</v>
      </c>
      <c r="K119" s="117">
        <f t="shared" si="24"/>
        <v>0.94075869449528982</v>
      </c>
      <c r="L119" s="117">
        <f t="shared" si="24"/>
        <v>0.97037934724764485</v>
      </c>
      <c r="M119" s="192">
        <f t="shared" si="24"/>
        <v>1</v>
      </c>
      <c r="N119" s="205"/>
      <c r="O119" s="507"/>
      <c r="P119" s="508"/>
      <c r="Q119" s="508"/>
      <c r="R119" s="508"/>
      <c r="S119" s="509"/>
      <c r="U119" s="98">
        <f>$U$120/$M$120</f>
        <v>1.0000000000000029</v>
      </c>
      <c r="V119" s="115" t="s">
        <v>149</v>
      </c>
    </row>
    <row r="120" spans="2:22" s="100" customFormat="1" hidden="1" outlineLevel="1" x14ac:dyDescent="0.2">
      <c r="B120" s="88" t="s">
        <v>150</v>
      </c>
      <c r="C120" s="172" t="s">
        <v>53</v>
      </c>
      <c r="D120" s="182">
        <f t="shared" ref="D120:L120" si="25">SUM(D$121:D$122)</f>
        <v>0</v>
      </c>
      <c r="E120" s="85">
        <f t="shared" si="25"/>
        <v>0</v>
      </c>
      <c r="F120" s="85">
        <f t="shared" si="25"/>
        <v>652.53779314771089</v>
      </c>
      <c r="G120" s="85">
        <f>SUM(G$121:G$122)</f>
        <v>2497.2516131037246</v>
      </c>
      <c r="H120" s="85">
        <f t="shared" si="25"/>
        <v>4453.958321368571</v>
      </c>
      <c r="I120" s="85">
        <f t="shared" si="25"/>
        <v>7063.2028227811261</v>
      </c>
      <c r="J120" s="85">
        <f t="shared" si="25"/>
        <v>9702.6378358682887</v>
      </c>
      <c r="K120" s="85">
        <f t="shared" si="25"/>
        <v>10355.175629016001</v>
      </c>
      <c r="L120" s="85">
        <f t="shared" si="25"/>
        <v>10681.217857795284</v>
      </c>
      <c r="M120" s="193">
        <f>SUM(M$121:M$122)</f>
        <v>11007.260086574568</v>
      </c>
      <c r="N120" s="205"/>
      <c r="O120" s="507"/>
      <c r="P120" s="508"/>
      <c r="Q120" s="508"/>
      <c r="R120" s="508"/>
      <c r="S120" s="509"/>
      <c r="U120" s="241">
        <f>IF(Selected_Crop=1,IF('PI | User'!$F$23="",'PI | User'!$E$23,'PI | User'!$F$23),"")</f>
        <v>11007.260086574601</v>
      </c>
      <c r="V120" s="115" t="s">
        <v>331</v>
      </c>
    </row>
    <row r="121" spans="2:22" s="100" customFormat="1" hidden="1" outlineLevel="1" x14ac:dyDescent="0.2">
      <c r="B121" s="103" t="str">
        <f>'Default | C_&amp;_I | Mango'!B121</f>
        <v>Harvest cost</v>
      </c>
      <c r="C121" s="172" t="str">
        <f>'Default | C_&amp;_I | Mango'!C121</f>
        <v>$ / ha</v>
      </c>
      <c r="D121" s="182">
        <f>'Default | C_&amp;_I | Mango'!D121</f>
        <v>0</v>
      </c>
      <c r="E121" s="85">
        <f>'Default | C_&amp;_I | Mango'!E121</f>
        <v>0</v>
      </c>
      <c r="F121" s="85">
        <f>'Default | C_&amp;_I | Mango'!F121</f>
        <v>0</v>
      </c>
      <c r="G121" s="85">
        <f>'Default | C_&amp;_I | Mango'!G121</f>
        <v>540.09156924973604</v>
      </c>
      <c r="H121" s="85">
        <f>'Default | C_&amp;_I | Mango'!H121</f>
        <v>540.09156924973604</v>
      </c>
      <c r="I121" s="85">
        <f>'Default | C_&amp;_I | Mango'!I121</f>
        <v>540.09156924973604</v>
      </c>
      <c r="J121" s="85">
        <f>'Default | C_&amp;_I | Mango'!J121</f>
        <v>570.28208092434375</v>
      </c>
      <c r="K121" s="85">
        <f>'Default | C_&amp;_I | Mango'!K121</f>
        <v>570.28208092434375</v>
      </c>
      <c r="L121" s="85">
        <f>'Default | C_&amp;_I | Mango'!L121</f>
        <v>570.28208092434375</v>
      </c>
      <c r="M121" s="193">
        <f>'Default | C_&amp;_I | Mango'!M121</f>
        <v>570.28208092434375</v>
      </c>
      <c r="N121" s="205"/>
      <c r="O121" s="486"/>
      <c r="P121" s="487"/>
      <c r="Q121" s="487"/>
      <c r="R121" s="487"/>
      <c r="S121" s="488"/>
    </row>
    <row r="122" spans="2:22" s="100" customFormat="1" hidden="1" outlineLevel="1" x14ac:dyDescent="0.2">
      <c r="B122" s="103" t="str">
        <f>'Default | C_&amp;_I | Mango'!B122</f>
        <v>Handling cost</v>
      </c>
      <c r="C122" s="172" t="str">
        <f>'Default | C_&amp;_I | Mango'!C122</f>
        <v>$ / ha</v>
      </c>
      <c r="D122" s="182">
        <f>'Default | C_&amp;_I | Mango'!D122</f>
        <v>0</v>
      </c>
      <c r="E122" s="85">
        <f>'Default | C_&amp;_I | Mango'!E122</f>
        <v>0</v>
      </c>
      <c r="F122" s="85">
        <f>'Default | C_&amp;_I | Mango'!F122</f>
        <v>652.53779314771089</v>
      </c>
      <c r="G122" s="85">
        <f>'Default | C_&amp;_I | Mango'!G122</f>
        <v>1957.1600438539883</v>
      </c>
      <c r="H122" s="85">
        <f>'Default | C_&amp;_I | Mango'!H122</f>
        <v>3913.8667521188345</v>
      </c>
      <c r="I122" s="85">
        <f>'Default | C_&amp;_I | Mango'!I122</f>
        <v>6523.1112535313896</v>
      </c>
      <c r="J122" s="85">
        <f>'Default | C_&amp;_I | Mango'!J122</f>
        <v>9132.3557549439447</v>
      </c>
      <c r="K122" s="85">
        <f>'Default | C_&amp;_I | Mango'!K122</f>
        <v>9784.8935480916571</v>
      </c>
      <c r="L122" s="85">
        <f>'Default | C_&amp;_I | Mango'!L122</f>
        <v>10110.93577687094</v>
      </c>
      <c r="M122" s="193">
        <f>'Default | C_&amp;_I | Mango'!M122</f>
        <v>10436.978005650224</v>
      </c>
      <c r="N122" s="205"/>
      <c r="O122" s="486"/>
      <c r="P122" s="487"/>
      <c r="Q122" s="487"/>
      <c r="R122" s="487"/>
      <c r="S122" s="488"/>
    </row>
    <row r="123" spans="2:22" hidden="1" outlineLevel="1" x14ac:dyDescent="0.2">
      <c r="B123" s="20"/>
      <c r="C123" s="174"/>
      <c r="D123" s="187"/>
      <c r="E123" s="17"/>
      <c r="F123" s="17"/>
      <c r="G123" s="17"/>
      <c r="H123" s="17"/>
      <c r="I123" s="17"/>
      <c r="J123" s="17"/>
      <c r="K123" s="17"/>
      <c r="L123" s="17"/>
      <c r="M123" s="195"/>
      <c r="N123" s="205"/>
      <c r="O123" s="486"/>
      <c r="P123" s="487"/>
      <c r="Q123" s="487"/>
      <c r="R123" s="487"/>
      <c r="S123" s="488"/>
      <c r="U123" s="100"/>
      <c r="V123" s="100"/>
    </row>
    <row r="124" spans="2:22" hidden="1" outlineLevel="1" x14ac:dyDescent="0.2">
      <c r="B124" s="20" t="s">
        <v>57</v>
      </c>
      <c r="C124" s="174" t="s">
        <v>53</v>
      </c>
      <c r="D124" s="187">
        <f t="shared" ref="D124:M124" si="26">$M$126*D$125*$U$125</f>
        <v>2000</v>
      </c>
      <c r="E124" s="17">
        <f t="shared" si="26"/>
        <v>2000</v>
      </c>
      <c r="F124" s="17">
        <f t="shared" si="26"/>
        <v>2000</v>
      </c>
      <c r="G124" s="17">
        <f t="shared" si="26"/>
        <v>2000</v>
      </c>
      <c r="H124" s="17">
        <f t="shared" si="26"/>
        <v>2000</v>
      </c>
      <c r="I124" s="17">
        <f t="shared" si="26"/>
        <v>2000</v>
      </c>
      <c r="J124" s="17">
        <f t="shared" si="26"/>
        <v>2000</v>
      </c>
      <c r="K124" s="17">
        <f t="shared" si="26"/>
        <v>2000</v>
      </c>
      <c r="L124" s="17">
        <f t="shared" si="26"/>
        <v>2000</v>
      </c>
      <c r="M124" s="195">
        <f t="shared" si="26"/>
        <v>2000</v>
      </c>
      <c r="N124" s="205"/>
      <c r="O124" s="486"/>
      <c r="P124" s="487"/>
      <c r="Q124" s="487"/>
      <c r="R124" s="487"/>
      <c r="S124" s="488"/>
      <c r="U124" s="100"/>
      <c r="V124" s="100"/>
    </row>
    <row r="125" spans="2:22" hidden="1" outlineLevel="1" x14ac:dyDescent="0.2">
      <c r="B125" s="88" t="s">
        <v>147</v>
      </c>
      <c r="C125" s="172" t="s">
        <v>148</v>
      </c>
      <c r="D125" s="181">
        <f t="shared" ref="D125:M125" si="27">D$126/$M$126</f>
        <v>1</v>
      </c>
      <c r="E125" s="117">
        <f t="shared" si="27"/>
        <v>1</v>
      </c>
      <c r="F125" s="117">
        <f t="shared" si="27"/>
        <v>1</v>
      </c>
      <c r="G125" s="117">
        <f t="shared" si="27"/>
        <v>1</v>
      </c>
      <c r="H125" s="117">
        <f t="shared" si="27"/>
        <v>1</v>
      </c>
      <c r="I125" s="117">
        <f t="shared" si="27"/>
        <v>1</v>
      </c>
      <c r="J125" s="117">
        <f t="shared" si="27"/>
        <v>1</v>
      </c>
      <c r="K125" s="117">
        <f t="shared" si="27"/>
        <v>1</v>
      </c>
      <c r="L125" s="117">
        <f t="shared" si="27"/>
        <v>1</v>
      </c>
      <c r="M125" s="192">
        <f t="shared" si="27"/>
        <v>1</v>
      </c>
      <c r="N125" s="205"/>
      <c r="O125" s="486"/>
      <c r="P125" s="487"/>
      <c r="Q125" s="487"/>
      <c r="R125" s="487"/>
      <c r="S125" s="488"/>
      <c r="U125" s="98">
        <f>$U$126/$M$126</f>
        <v>1</v>
      </c>
      <c r="V125" s="115" t="s">
        <v>149</v>
      </c>
    </row>
    <row r="126" spans="2:22" hidden="1" outlineLevel="1" x14ac:dyDescent="0.2">
      <c r="B126" s="90" t="str">
        <f>'Default | C_&amp;_I | Mango'!B126</f>
        <v>Base values</v>
      </c>
      <c r="C126" s="173" t="str">
        <f>'Default | C_&amp;_I | Mango'!C126</f>
        <v>$ / ha</v>
      </c>
      <c r="D126" s="183">
        <f>'Default | C_&amp;_I | Mango'!D126</f>
        <v>2000</v>
      </c>
      <c r="E126" s="91">
        <f>'Default | C_&amp;_I | Mango'!E126</f>
        <v>2000</v>
      </c>
      <c r="F126" s="91">
        <f>'Default | C_&amp;_I | Mango'!F126</f>
        <v>2000</v>
      </c>
      <c r="G126" s="91">
        <f>'Default | C_&amp;_I | Mango'!G126</f>
        <v>2000</v>
      </c>
      <c r="H126" s="91">
        <f>'Default | C_&amp;_I | Mango'!H126</f>
        <v>2000</v>
      </c>
      <c r="I126" s="91">
        <f>'Default | C_&amp;_I | Mango'!I126</f>
        <v>2000</v>
      </c>
      <c r="J126" s="91">
        <f>'Default | C_&amp;_I | Mango'!J126</f>
        <v>2000</v>
      </c>
      <c r="K126" s="91">
        <f>'Default | C_&amp;_I | Mango'!K126</f>
        <v>2000</v>
      </c>
      <c r="L126" s="91">
        <f>'Default | C_&amp;_I | Mango'!L126</f>
        <v>2000</v>
      </c>
      <c r="M126" s="194">
        <f>'Default | C_&amp;_I | Mango'!M126</f>
        <v>2000</v>
      </c>
      <c r="N126" s="207"/>
      <c r="O126" s="489"/>
      <c r="P126" s="490"/>
      <c r="Q126" s="490"/>
      <c r="R126" s="490"/>
      <c r="S126" s="491"/>
      <c r="U126" s="241">
        <f>IF(Selected_Crop=1,IF('PI | User'!$F$24="",'PI | User'!$E$24,'PI | User'!$F$24),"")</f>
        <v>2000</v>
      </c>
      <c r="V126" s="115" t="s">
        <v>331</v>
      </c>
    </row>
    <row r="127" spans="2:22" ht="12.75" hidden="1" outlineLevel="1" thickBot="1" x14ac:dyDescent="0.25">
      <c r="D127" s="188"/>
      <c r="E127" s="189"/>
      <c r="F127" s="189"/>
      <c r="G127" s="189"/>
      <c r="H127" s="189"/>
      <c r="I127" s="189"/>
      <c r="J127" s="189"/>
      <c r="K127" s="189"/>
      <c r="L127" s="189"/>
      <c r="M127" s="190"/>
    </row>
    <row r="128" spans="2:22" hidden="1" outlineLevel="1" x14ac:dyDescent="0.2"/>
    <row r="129" spans="2:12" hidden="1" outlineLevel="1" x14ac:dyDescent="0.2"/>
    <row r="130" spans="2:12" ht="15" hidden="1" outlineLevel="1" x14ac:dyDescent="0.25">
      <c r="B130" s="23" t="s">
        <v>165</v>
      </c>
      <c r="C130" s="24" t="s">
        <v>7</v>
      </c>
      <c r="D130" s="24" t="s">
        <v>66</v>
      </c>
      <c r="E130" s="24" t="s">
        <v>67</v>
      </c>
      <c r="F130" s="492" t="s">
        <v>68</v>
      </c>
      <c r="G130" s="493"/>
      <c r="H130" s="493"/>
      <c r="I130" s="493"/>
      <c r="J130" s="494"/>
    </row>
    <row r="131" spans="2:12" hidden="1" outlineLevel="1" x14ac:dyDescent="0.2">
      <c r="B131" s="19" t="s">
        <v>166</v>
      </c>
      <c r="C131" s="10" t="s">
        <v>23</v>
      </c>
      <c r="D131" s="243">
        <f>IF(Selected_Crop=1,IF('PI | User'!$F$25="",'PI | User'!$E$25,'PI | User'!$F$25),"")</f>
        <v>6.8</v>
      </c>
      <c r="E131" s="165"/>
      <c r="F131" s="504"/>
      <c r="G131" s="505"/>
      <c r="H131" s="505"/>
      <c r="I131" s="505"/>
      <c r="J131" s="506"/>
    </row>
    <row r="132" spans="2:12" hidden="1" outlineLevel="1" x14ac:dyDescent="0.2">
      <c r="B132" s="20" t="str">
        <f>'Default | C_&amp;_I | Mango'!B132</f>
        <v>On-farm irrigation cost</v>
      </c>
      <c r="C132" s="12" t="str">
        <f>'Default | C_&amp;_I | Mango'!C132</f>
        <v>$ / ML</v>
      </c>
      <c r="D132" s="18">
        <f>'Default | C_&amp;_I | Mango'!D132</f>
        <v>65</v>
      </c>
      <c r="E132" s="232"/>
      <c r="F132" s="199"/>
      <c r="G132" s="200"/>
      <c r="H132" s="200"/>
      <c r="I132" s="200"/>
      <c r="J132" s="201"/>
    </row>
    <row r="133" spans="2:12" hidden="1" outlineLevel="1" x14ac:dyDescent="0.2">
      <c r="B133" s="20" t="str">
        <f>'Default | C_&amp;_I | Mango'!B133</f>
        <v>On-farm irrigation water losses</v>
      </c>
      <c r="C133" s="12" t="str">
        <f>'Default | C_&amp;_I | Mango'!C133</f>
        <v>% of deliveries</v>
      </c>
      <c r="D133" s="159">
        <f>$K$133/100</f>
        <v>0.1</v>
      </c>
      <c r="E133" s="167"/>
      <c r="F133" s="513"/>
      <c r="G133" s="514"/>
      <c r="H133" s="514"/>
      <c r="I133" s="514"/>
      <c r="J133" s="515"/>
      <c r="K133" s="208">
        <f>'Default | C_&amp;_I | Mango'!$K$133</f>
        <v>10</v>
      </c>
    </row>
    <row r="134" spans="2:12" hidden="1" outlineLevel="1" x14ac:dyDescent="0.2">
      <c r="B134" s="22" t="str">
        <f>'Default | C_&amp;_I | Mango'!B134</f>
        <v>High/medium Priority conversion factor</v>
      </c>
      <c r="C134" s="157" t="str">
        <f>'Default | C_&amp;_I | Mango'!C134</f>
        <v>unitless</v>
      </c>
      <c r="D134" s="158">
        <f>'Default | C_&amp;_I | Mango'!D134</f>
        <v>1.5</v>
      </c>
      <c r="E134" s="168"/>
      <c r="F134" s="498"/>
      <c r="G134" s="499"/>
      <c r="H134" s="499"/>
      <c r="I134" s="499"/>
      <c r="J134" s="500"/>
    </row>
    <row r="135" spans="2:12" hidden="1" outlineLevel="1" x14ac:dyDescent="0.2">
      <c r="B135" s="21" t="str">
        <f>'Default | C_&amp;_I | Mango'!B135</f>
        <v xml:space="preserve">Reliability </v>
      </c>
      <c r="C135" s="11" t="str">
        <f>'Default | C_&amp;_I | Mango'!C135</f>
        <v>%</v>
      </c>
      <c r="D135" s="160">
        <f>'Default | C_&amp;_I | Mango'!D135</f>
        <v>0.66666666666666663</v>
      </c>
      <c r="E135" s="166"/>
      <c r="F135" s="501"/>
      <c r="G135" s="502"/>
      <c r="H135" s="502"/>
      <c r="I135" s="502"/>
      <c r="J135" s="503"/>
    </row>
    <row r="136" spans="2:12" hidden="1" outlineLevel="1" x14ac:dyDescent="0.2">
      <c r="B136" s="154"/>
      <c r="D136" s="155"/>
      <c r="E136" s="155"/>
      <c r="F136" s="156"/>
      <c r="G136" s="156"/>
      <c r="H136" s="156"/>
      <c r="I136" s="156"/>
      <c r="J136" s="156"/>
    </row>
    <row r="137" spans="2:12" hidden="1" outlineLevel="1" x14ac:dyDescent="0.2">
      <c r="C137" s="108" t="s">
        <v>172</v>
      </c>
      <c r="D137" s="79" t="s">
        <v>173</v>
      </c>
      <c r="E137" s="108" t="s">
        <v>174</v>
      </c>
      <c r="F137" s="100"/>
      <c r="G137" s="100"/>
      <c r="H137" s="100"/>
      <c r="I137" s="100"/>
      <c r="J137" s="100"/>
      <c r="K137" s="100"/>
      <c r="L137" s="100"/>
    </row>
    <row r="138" spans="2:12" ht="15" hidden="1" outlineLevel="1" x14ac:dyDescent="0.25">
      <c r="B138" s="23" t="s">
        <v>175</v>
      </c>
      <c r="C138" s="93" t="s">
        <v>23</v>
      </c>
      <c r="D138" s="24" t="s">
        <v>23</v>
      </c>
      <c r="E138" s="93" t="s">
        <v>23</v>
      </c>
      <c r="F138" s="100"/>
      <c r="G138" s="119" t="s">
        <v>176</v>
      </c>
      <c r="H138" s="100"/>
      <c r="I138" s="100"/>
      <c r="J138" s="100"/>
      <c r="K138" s="100"/>
    </row>
    <row r="139" spans="2:12" hidden="1" outlineLevel="1" x14ac:dyDescent="0.2">
      <c r="B139" s="19">
        <v>1</v>
      </c>
      <c r="C139" s="94">
        <f>$D139/$D$135</f>
        <v>5.44</v>
      </c>
      <c r="D139" s="25">
        <f t="shared" ref="D139:D148" si="28">$E139/(1-$D$133)</f>
        <v>3.6266666666666665</v>
      </c>
      <c r="E139" s="94">
        <f>$G139*$D$131</f>
        <v>3.2639999999999998</v>
      </c>
      <c r="F139" s="100"/>
      <c r="G139" s="116">
        <f>'Default | C_&amp;_I | Mango'!G139</f>
        <v>0.48</v>
      </c>
      <c r="H139" s="100"/>
      <c r="I139" s="100"/>
      <c r="J139" s="100"/>
      <c r="K139" s="100"/>
    </row>
    <row r="140" spans="2:12" hidden="1" outlineLevel="1" x14ac:dyDescent="0.2">
      <c r="B140" s="20">
        <v>2</v>
      </c>
      <c r="C140" s="95">
        <f t="shared" ref="C140:C148" si="29">$D140/$D$135</f>
        <v>10.880000000000004</v>
      </c>
      <c r="D140" s="26">
        <f t="shared" si="28"/>
        <v>7.2533333333333356</v>
      </c>
      <c r="E140" s="95">
        <f t="shared" ref="E140:E147" si="30">$G140*$D$131</f>
        <v>6.5280000000000022</v>
      </c>
      <c r="F140" s="100"/>
      <c r="G140" s="116">
        <f>'Default | C_&amp;_I | Mango'!G140</f>
        <v>0.9600000000000003</v>
      </c>
      <c r="H140" s="100"/>
      <c r="I140" s="100"/>
      <c r="J140" s="100"/>
      <c r="K140" s="100"/>
    </row>
    <row r="141" spans="2:12" hidden="1" outlineLevel="1" x14ac:dyDescent="0.2">
      <c r="B141" s="20">
        <v>3</v>
      </c>
      <c r="C141" s="95">
        <f t="shared" si="29"/>
        <v>3.9666666666666668</v>
      </c>
      <c r="D141" s="26">
        <f t="shared" si="28"/>
        <v>2.6444444444444444</v>
      </c>
      <c r="E141" s="95">
        <f>$G141*$D$131</f>
        <v>2.38</v>
      </c>
      <c r="F141" s="100"/>
      <c r="G141" s="116">
        <f>'Default | C_&amp;_I | Mango'!G141</f>
        <v>0.35</v>
      </c>
      <c r="H141" s="100"/>
      <c r="I141" s="100"/>
      <c r="J141" s="100"/>
      <c r="K141" s="100"/>
    </row>
    <row r="142" spans="2:12" hidden="1" outlineLevel="1" x14ac:dyDescent="0.2">
      <c r="B142" s="20">
        <v>4</v>
      </c>
      <c r="C142" s="95">
        <f t="shared" si="29"/>
        <v>5.3833333333333329</v>
      </c>
      <c r="D142" s="26">
        <f t="shared" si="28"/>
        <v>3.5888888888888886</v>
      </c>
      <c r="E142" s="95">
        <f t="shared" si="30"/>
        <v>3.23</v>
      </c>
      <c r="F142" s="100"/>
      <c r="G142" s="116">
        <f>'Default | C_&amp;_I | Mango'!G142</f>
        <v>0.47500000000000003</v>
      </c>
      <c r="H142" s="100"/>
      <c r="I142" s="100"/>
      <c r="J142" s="100"/>
      <c r="K142" s="100"/>
    </row>
    <row r="143" spans="2:12" hidden="1" outlineLevel="1" x14ac:dyDescent="0.2">
      <c r="B143" s="20">
        <v>5</v>
      </c>
      <c r="C143" s="95">
        <f>$D143/$D$135</f>
        <v>6.2333333333333343</v>
      </c>
      <c r="D143" s="26">
        <f t="shared" si="28"/>
        <v>4.1555555555555559</v>
      </c>
      <c r="E143" s="95">
        <f t="shared" si="30"/>
        <v>3.74</v>
      </c>
      <c r="F143" s="100"/>
      <c r="G143" s="116">
        <f>'Default | C_&amp;_I | Mango'!G143</f>
        <v>0.55000000000000004</v>
      </c>
      <c r="H143" s="100"/>
      <c r="I143" s="100"/>
      <c r="J143" s="100"/>
      <c r="K143" s="100"/>
    </row>
    <row r="144" spans="2:12" hidden="1" outlineLevel="1" x14ac:dyDescent="0.2">
      <c r="B144" s="20">
        <v>6</v>
      </c>
      <c r="C144" s="95">
        <f t="shared" si="29"/>
        <v>7.6500000000000021</v>
      </c>
      <c r="D144" s="26">
        <f t="shared" si="28"/>
        <v>5.1000000000000014</v>
      </c>
      <c r="E144" s="95">
        <f>$G144*$D$131</f>
        <v>4.5900000000000016</v>
      </c>
      <c r="F144" s="100"/>
      <c r="G144" s="116">
        <f>'Default | C_&amp;_I | Mango'!G144</f>
        <v>0.67500000000000027</v>
      </c>
      <c r="H144" s="100"/>
      <c r="I144" s="100"/>
      <c r="J144" s="100"/>
      <c r="K144" s="100"/>
    </row>
    <row r="145" spans="2:12" hidden="1" outlineLevel="1" x14ac:dyDescent="0.2">
      <c r="B145" s="20">
        <v>7</v>
      </c>
      <c r="C145" s="95">
        <f t="shared" si="29"/>
        <v>8.783333333333335</v>
      </c>
      <c r="D145" s="26">
        <f t="shared" si="28"/>
        <v>5.8555555555555561</v>
      </c>
      <c r="E145" s="95">
        <f t="shared" si="30"/>
        <v>5.2700000000000005</v>
      </c>
      <c r="F145" s="100"/>
      <c r="G145" s="116">
        <f>'Default | C_&amp;_I | Mango'!G145</f>
        <v>0.77500000000000013</v>
      </c>
      <c r="H145" s="100"/>
      <c r="I145" s="100"/>
      <c r="J145" s="100"/>
      <c r="K145" s="100"/>
    </row>
    <row r="146" spans="2:12" hidden="1" outlineLevel="1" x14ac:dyDescent="0.2">
      <c r="B146" s="20">
        <v>8</v>
      </c>
      <c r="C146" s="95">
        <f t="shared" si="29"/>
        <v>10.766666666666666</v>
      </c>
      <c r="D146" s="26">
        <f t="shared" si="28"/>
        <v>7.1777777777777771</v>
      </c>
      <c r="E146" s="95">
        <f>$G146*$D$131</f>
        <v>6.46</v>
      </c>
      <c r="F146" s="100"/>
      <c r="G146" s="116">
        <f>'Default | C_&amp;_I | Mango'!G146</f>
        <v>0.95</v>
      </c>
      <c r="H146" s="100"/>
    </row>
    <row r="147" spans="2:12" hidden="1" outlineLevel="1" x14ac:dyDescent="0.2">
      <c r="B147" s="20">
        <v>9</v>
      </c>
      <c r="C147" s="95">
        <f t="shared" si="29"/>
        <v>11.333333333333334</v>
      </c>
      <c r="D147" s="26">
        <f t="shared" si="28"/>
        <v>7.5555555555555554</v>
      </c>
      <c r="E147" s="95">
        <f t="shared" si="30"/>
        <v>6.8</v>
      </c>
      <c r="F147" s="100"/>
      <c r="G147" s="116">
        <f>'Default | C_&amp;_I | Mango'!G147</f>
        <v>1</v>
      </c>
      <c r="H147" s="100"/>
      <c r="I147" s="100"/>
      <c r="J147" s="100"/>
      <c r="K147" s="100"/>
      <c r="L147" s="100"/>
    </row>
    <row r="148" spans="2:12" hidden="1" outlineLevel="1" x14ac:dyDescent="0.2">
      <c r="B148" s="20">
        <v>10</v>
      </c>
      <c r="C148" s="95">
        <f t="shared" si="29"/>
        <v>11.333333333333334</v>
      </c>
      <c r="D148" s="26">
        <f t="shared" si="28"/>
        <v>7.5555555555555554</v>
      </c>
      <c r="E148" s="95">
        <f>$G148*$D$131</f>
        <v>6.8</v>
      </c>
      <c r="F148" s="100"/>
      <c r="G148" s="116">
        <f>'Default | C_&amp;_I | Mango'!G148</f>
        <v>1</v>
      </c>
      <c r="H148" s="100"/>
      <c r="I148" s="100"/>
      <c r="J148" s="100"/>
      <c r="K148" s="100"/>
      <c r="L148" s="100"/>
    </row>
    <row r="149" spans="2:12" hidden="1" outlineLevel="1" x14ac:dyDescent="0.2">
      <c r="B149" s="20">
        <v>11</v>
      </c>
      <c r="C149" s="95">
        <f>$C148</f>
        <v>11.333333333333334</v>
      </c>
      <c r="D149" s="26">
        <f>$D148</f>
        <v>7.5555555555555554</v>
      </c>
      <c r="E149" s="95"/>
      <c r="F149" s="100"/>
      <c r="G149" s="100"/>
      <c r="H149" s="100"/>
      <c r="I149" s="100"/>
      <c r="J149" s="100"/>
      <c r="K149" s="100"/>
      <c r="L149" s="100"/>
    </row>
    <row r="150" spans="2:12" hidden="1" outlineLevel="1" x14ac:dyDescent="0.2">
      <c r="B150" s="20">
        <v>12</v>
      </c>
      <c r="C150" s="95">
        <f>$C149</f>
        <v>11.333333333333334</v>
      </c>
      <c r="D150" s="26">
        <f t="shared" ref="D150:D153" si="31">$D149</f>
        <v>7.5555555555555554</v>
      </c>
      <c r="E150" s="95"/>
      <c r="F150" s="100"/>
      <c r="G150" s="100"/>
      <c r="H150" s="100"/>
      <c r="I150" s="100"/>
      <c r="J150" s="100"/>
      <c r="K150" s="100"/>
      <c r="L150" s="100"/>
    </row>
    <row r="151" spans="2:12" hidden="1" outlineLevel="1" x14ac:dyDescent="0.2">
      <c r="B151" s="20">
        <v>13</v>
      </c>
      <c r="C151" s="95">
        <f>$C150</f>
        <v>11.333333333333334</v>
      </c>
      <c r="D151" s="26">
        <f t="shared" si="31"/>
        <v>7.5555555555555554</v>
      </c>
      <c r="E151" s="95"/>
      <c r="F151" s="100"/>
      <c r="G151" s="100"/>
      <c r="H151" s="100"/>
      <c r="I151" s="100"/>
      <c r="J151" s="100"/>
      <c r="K151" s="100"/>
      <c r="L151" s="100"/>
    </row>
    <row r="152" spans="2:12" hidden="1" outlineLevel="1" x14ac:dyDescent="0.2">
      <c r="B152" s="20">
        <v>14</v>
      </c>
      <c r="C152" s="95">
        <f>$C151</f>
        <v>11.333333333333334</v>
      </c>
      <c r="D152" s="26">
        <f t="shared" si="31"/>
        <v>7.5555555555555554</v>
      </c>
      <c r="E152" s="95"/>
      <c r="F152" s="100"/>
      <c r="G152" s="100"/>
      <c r="H152" s="100"/>
      <c r="I152" s="100"/>
      <c r="J152" s="100"/>
      <c r="K152" s="100"/>
      <c r="L152" s="100"/>
    </row>
    <row r="153" spans="2:12" hidden="1" outlineLevel="1" x14ac:dyDescent="0.2">
      <c r="B153" s="21" t="s">
        <v>27</v>
      </c>
      <c r="C153" s="96">
        <f>$C152</f>
        <v>11.333333333333334</v>
      </c>
      <c r="D153" s="27">
        <f t="shared" si="31"/>
        <v>7.5555555555555554</v>
      </c>
      <c r="E153" s="96"/>
      <c r="F153" s="100"/>
      <c r="G153" s="100"/>
      <c r="H153" s="100"/>
      <c r="I153" s="100"/>
      <c r="J153" s="100"/>
      <c r="K153" s="100"/>
      <c r="L153" s="100"/>
    </row>
    <row r="154" spans="2:12" hidden="1" outlineLevel="1" x14ac:dyDescent="0.2"/>
    <row r="155" spans="2:12" hidden="1" outlineLevel="1" x14ac:dyDescent="0.2"/>
    <row r="156" spans="2:12" hidden="1" outlineLevel="1" x14ac:dyDescent="0.2"/>
    <row r="157" spans="2:12" collapsed="1" x14ac:dyDescent="0.2"/>
  </sheetData>
  <sheetProtection algorithmName="SHA-512" hashValue="mkEfcY01MUbpUV10fALdSHftW9rdjSJzHfmxx9ujc1AlNuKhTmr9SZYNjv9Yo4QZQRx926JXshvvsnjeEscaLw==" saltValue="ykxZQT+Rlgio6H/ii40L5w==" spinCount="100000" sheet="1" objects="1" scenarios="1" selectLockedCells="1" selectUnlockedCells="1"/>
  <mergeCells count="64">
    <mergeCell ref="F135:J135"/>
    <mergeCell ref="O122:S122"/>
    <mergeCell ref="O123:S123"/>
    <mergeCell ref="O124:S124"/>
    <mergeCell ref="O125:S125"/>
    <mergeCell ref="O126:S126"/>
    <mergeCell ref="F130:J130"/>
    <mergeCell ref="F131:J131"/>
    <mergeCell ref="F133:J133"/>
    <mergeCell ref="F134:J134"/>
    <mergeCell ref="O121:S121"/>
    <mergeCell ref="O108:S108"/>
    <mergeCell ref="O109:S109"/>
    <mergeCell ref="O110:S110"/>
    <mergeCell ref="O111:S111"/>
    <mergeCell ref="O112:S112"/>
    <mergeCell ref="O113:S113"/>
    <mergeCell ref="O114:S114"/>
    <mergeCell ref="O117:S117"/>
    <mergeCell ref="O118:S118"/>
    <mergeCell ref="O119:S119"/>
    <mergeCell ref="O120:S120"/>
    <mergeCell ref="O107:S107"/>
    <mergeCell ref="F93:J93"/>
    <mergeCell ref="F94:J94"/>
    <mergeCell ref="O98:S98"/>
    <mergeCell ref="O99:S99"/>
    <mergeCell ref="O100:S100"/>
    <mergeCell ref="O101:S101"/>
    <mergeCell ref="O102:S102"/>
    <mergeCell ref="O103:S103"/>
    <mergeCell ref="O104:S104"/>
    <mergeCell ref="O105:S105"/>
    <mergeCell ref="O106:S106"/>
    <mergeCell ref="F92:J92"/>
    <mergeCell ref="F79:J79"/>
    <mergeCell ref="F80:J80"/>
    <mergeCell ref="F81:J81"/>
    <mergeCell ref="F82:J82"/>
    <mergeCell ref="F83:J83"/>
    <mergeCell ref="F84:J84"/>
    <mergeCell ref="F87:J87"/>
    <mergeCell ref="F88:J88"/>
    <mergeCell ref="F89:J89"/>
    <mergeCell ref="F90:J90"/>
    <mergeCell ref="F91:J91"/>
    <mergeCell ref="F78:J78"/>
    <mergeCell ref="F45:J45"/>
    <mergeCell ref="F46:J46"/>
    <mergeCell ref="F67:J67"/>
    <mergeCell ref="F68:J68"/>
    <mergeCell ref="F69:J69"/>
    <mergeCell ref="F70:J70"/>
    <mergeCell ref="F71:J71"/>
    <mergeCell ref="F72:J72"/>
    <mergeCell ref="F75:J75"/>
    <mergeCell ref="F76:J76"/>
    <mergeCell ref="F77:J77"/>
    <mergeCell ref="F44:J44"/>
    <mergeCell ref="F37:J37"/>
    <mergeCell ref="F38:J38"/>
    <mergeCell ref="F39:J39"/>
    <mergeCell ref="F42:J42"/>
    <mergeCell ref="F43:J43"/>
  </mergeCells>
  <conditionalFormatting sqref="O88:BC94">
    <cfRule type="cellIs" dxfId="7" priority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theme="7" tint="0.59999389629810485"/>
  </sheetPr>
  <dimension ref="A1:BC152"/>
  <sheetViews>
    <sheetView topLeftCell="A152" workbookViewId="0"/>
  </sheetViews>
  <sheetFormatPr defaultColWidth="9.140625" defaultRowHeight="12" outlineLevelRow="2" x14ac:dyDescent="0.2"/>
  <cols>
    <col min="1" max="1" width="2.7109375" style="8" customWidth="1"/>
    <col min="2" max="2" width="32.7109375" style="8" customWidth="1"/>
    <col min="3" max="3" width="13.140625" style="9" customWidth="1"/>
    <col min="4" max="4" width="16" style="9" bestFit="1" customWidth="1"/>
    <col min="5" max="19" width="12.7109375" style="8" customWidth="1"/>
    <col min="20" max="20" width="9.140625" style="8"/>
    <col min="21" max="21" width="16.42578125" style="8" customWidth="1"/>
    <col min="22" max="16384" width="9.140625" style="8"/>
  </cols>
  <sheetData>
    <row r="1" spans="1:19" hidden="1" outlineLevel="1" x14ac:dyDescent="0.2"/>
    <row r="2" spans="1:19" s="30" customFormat="1" ht="18.75" hidden="1" outlineLevel="2" x14ac:dyDescent="0.25">
      <c r="A2" s="28" t="s">
        <v>177</v>
      </c>
      <c r="B2" s="28"/>
      <c r="C2" s="29"/>
      <c r="D2" s="29"/>
      <c r="E2" s="28"/>
      <c r="F2" s="28"/>
      <c r="G2" s="28"/>
      <c r="H2" s="28"/>
      <c r="I2" s="28"/>
      <c r="J2" s="28"/>
      <c r="K2" s="28"/>
      <c r="L2" s="28"/>
      <c r="R2" s="31"/>
      <c r="S2" s="31"/>
    </row>
    <row r="3" spans="1:19" ht="12.75" hidden="1" outlineLevel="2" thickBot="1" x14ac:dyDescent="0.25"/>
    <row r="4" spans="1:19" hidden="1" outlineLevel="2" x14ac:dyDescent="0.2">
      <c r="C4" s="67">
        <v>0</v>
      </c>
      <c r="D4" s="37">
        <v>1</v>
      </c>
      <c r="E4" s="37">
        <v>2</v>
      </c>
      <c r="F4" s="37">
        <v>3</v>
      </c>
      <c r="G4" s="37">
        <v>4</v>
      </c>
      <c r="H4" s="37">
        <v>5</v>
      </c>
      <c r="I4" s="37">
        <v>6</v>
      </c>
      <c r="J4" s="37">
        <v>7</v>
      </c>
      <c r="K4" s="37">
        <v>8</v>
      </c>
      <c r="L4" s="37">
        <v>9</v>
      </c>
      <c r="M4" s="37">
        <v>10</v>
      </c>
      <c r="N4" s="37">
        <v>11</v>
      </c>
      <c r="O4" s="37">
        <v>12</v>
      </c>
      <c r="P4" s="37">
        <v>13</v>
      </c>
      <c r="Q4" s="37">
        <v>14</v>
      </c>
      <c r="R4" s="37" t="s">
        <v>27</v>
      </c>
    </row>
    <row r="5" spans="1:19" ht="15" hidden="1" outlineLevel="2" x14ac:dyDescent="0.25">
      <c r="B5" s="57" t="s">
        <v>28</v>
      </c>
      <c r="C5" s="68" t="s">
        <v>7</v>
      </c>
      <c r="D5" s="62" t="s">
        <v>29</v>
      </c>
      <c r="E5" s="24" t="s">
        <v>30</v>
      </c>
      <c r="F5" s="24" t="s">
        <v>31</v>
      </c>
      <c r="G5" s="24" t="s">
        <v>32</v>
      </c>
      <c r="H5" s="24" t="s">
        <v>33</v>
      </c>
      <c r="I5" s="24" t="s">
        <v>34</v>
      </c>
      <c r="J5" s="24" t="s">
        <v>35</v>
      </c>
      <c r="K5" s="24" t="s">
        <v>36</v>
      </c>
      <c r="L5" s="24" t="s">
        <v>37</v>
      </c>
      <c r="M5" s="24" t="s">
        <v>38</v>
      </c>
      <c r="N5" s="24" t="s">
        <v>39</v>
      </c>
      <c r="O5" s="24" t="s">
        <v>40</v>
      </c>
      <c r="P5" s="24" t="s">
        <v>41</v>
      </c>
      <c r="Q5" s="24" t="s">
        <v>42</v>
      </c>
      <c r="R5" s="24" t="s">
        <v>43</v>
      </c>
      <c r="S5" s="9"/>
    </row>
    <row r="6" spans="1:19" s="43" customFormat="1" hidden="1" outlineLevel="2" x14ac:dyDescent="0.2">
      <c r="B6" s="58" t="s">
        <v>44</v>
      </c>
      <c r="C6" s="69" t="s">
        <v>45</v>
      </c>
      <c r="D6" s="63">
        <f>$D$39</f>
        <v>200</v>
      </c>
      <c r="E6" s="45">
        <f t="shared" ref="E6:Q6" si="0">$D$39</f>
        <v>200</v>
      </c>
      <c r="F6" s="45">
        <f t="shared" si="0"/>
        <v>200</v>
      </c>
      <c r="G6" s="45">
        <f>$D$39</f>
        <v>200</v>
      </c>
      <c r="H6" s="45">
        <f>$D$39</f>
        <v>200</v>
      </c>
      <c r="I6" s="45">
        <f t="shared" si="0"/>
        <v>200</v>
      </c>
      <c r="J6" s="45">
        <f>$D$39</f>
        <v>200</v>
      </c>
      <c r="K6" s="45">
        <f>$D$39</f>
        <v>200</v>
      </c>
      <c r="L6" s="45">
        <f>$D$39</f>
        <v>200</v>
      </c>
      <c r="M6" s="45">
        <f t="shared" si="0"/>
        <v>200</v>
      </c>
      <c r="N6" s="45">
        <f>$D$39</f>
        <v>200</v>
      </c>
      <c r="O6" s="45">
        <f>$D$39</f>
        <v>200</v>
      </c>
      <c r="P6" s="45">
        <f>$D$39</f>
        <v>200</v>
      </c>
      <c r="Q6" s="45">
        <f t="shared" si="0"/>
        <v>200</v>
      </c>
      <c r="R6" s="45">
        <f>$D$39</f>
        <v>200</v>
      </c>
    </row>
    <row r="7" spans="1:19" s="43" customFormat="1" hidden="1" outlineLevel="2" x14ac:dyDescent="0.2">
      <c r="B7" s="59" t="s">
        <v>46</v>
      </c>
      <c r="C7" s="70" t="s">
        <v>47</v>
      </c>
      <c r="D7" s="210" t="e">
        <f ca="1">OFFSET($C$49,C$4,0)*$D$38</f>
        <v>#VALUE!</v>
      </c>
      <c r="E7" s="210" t="e">
        <f t="shared" ref="E7:Q7" ca="1" si="1">OFFSET($C$49,D$4,0)*$D$38</f>
        <v>#VALUE!</v>
      </c>
      <c r="F7" s="210" t="e">
        <f t="shared" ca="1" si="1"/>
        <v>#VALUE!</v>
      </c>
      <c r="G7" s="210" t="e">
        <f t="shared" ca="1" si="1"/>
        <v>#VALUE!</v>
      </c>
      <c r="H7" s="210" t="e">
        <f ca="1">OFFSET($C$49,G$4,0)*$D$38</f>
        <v>#VALUE!</v>
      </c>
      <c r="I7" s="210" t="e">
        <f t="shared" ca="1" si="1"/>
        <v>#VALUE!</v>
      </c>
      <c r="J7" s="210" t="e">
        <f t="shared" ca="1" si="1"/>
        <v>#VALUE!</v>
      </c>
      <c r="K7" s="210" t="e">
        <f ca="1">OFFSET($C$49,J$4,0)*$D$38</f>
        <v>#VALUE!</v>
      </c>
      <c r="L7" s="210" t="e">
        <f ca="1">OFFSET($C$49,K$4,0)*$D$38</f>
        <v>#VALUE!</v>
      </c>
      <c r="M7" s="210" t="e">
        <f t="shared" ca="1" si="1"/>
        <v>#VALUE!</v>
      </c>
      <c r="N7" s="210" t="e">
        <f t="shared" ca="1" si="1"/>
        <v>#VALUE!</v>
      </c>
      <c r="O7" s="210" t="e">
        <f ca="1">OFFSET($C$49,N$4,0)*$D$38</f>
        <v>#VALUE!</v>
      </c>
      <c r="P7" s="210" t="e">
        <f t="shared" ca="1" si="1"/>
        <v>#VALUE!</v>
      </c>
      <c r="Q7" s="210" t="e">
        <f t="shared" ca="1" si="1"/>
        <v>#VALUE!</v>
      </c>
      <c r="R7" s="210" t="e">
        <f ca="1">OFFSET($C$49,Q$4,0)*$D$38</f>
        <v>#VALUE!</v>
      </c>
    </row>
    <row r="8" spans="1:19" s="43" customFormat="1" hidden="1" outlineLevel="2" x14ac:dyDescent="0.2">
      <c r="B8" s="59" t="s">
        <v>48</v>
      </c>
      <c r="C8" s="70" t="s">
        <v>49</v>
      </c>
      <c r="D8" s="152" t="str">
        <f>$D$67</f>
        <v/>
      </c>
      <c r="E8" s="153" t="str">
        <f t="shared" ref="E8:Q8" si="2">$D$67</f>
        <v/>
      </c>
      <c r="F8" s="153" t="str">
        <f t="shared" si="2"/>
        <v/>
      </c>
      <c r="G8" s="153" t="str">
        <f>$D$67</f>
        <v/>
      </c>
      <c r="H8" s="153" t="str">
        <f>$D$67</f>
        <v/>
      </c>
      <c r="I8" s="153" t="str">
        <f t="shared" si="2"/>
        <v/>
      </c>
      <c r="J8" s="153" t="str">
        <f>$D$67</f>
        <v/>
      </c>
      <c r="K8" s="153" t="str">
        <f t="shared" si="2"/>
        <v/>
      </c>
      <c r="L8" s="153" t="str">
        <f>$D$67</f>
        <v/>
      </c>
      <c r="M8" s="153" t="str">
        <f>$D$67</f>
        <v/>
      </c>
      <c r="N8" s="153" t="str">
        <f t="shared" si="2"/>
        <v/>
      </c>
      <c r="O8" s="153" t="str">
        <f>$D$67</f>
        <v/>
      </c>
      <c r="P8" s="153" t="str">
        <f>$D$67</f>
        <v/>
      </c>
      <c r="Q8" s="153" t="str">
        <f t="shared" si="2"/>
        <v/>
      </c>
      <c r="R8" s="153" t="str">
        <f>$D$67</f>
        <v/>
      </c>
    </row>
    <row r="9" spans="1:19" s="43" customFormat="1" hidden="1" outlineLevel="2" x14ac:dyDescent="0.2">
      <c r="B9" s="59"/>
      <c r="C9" s="70"/>
      <c r="D9" s="64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9" s="43" customFormat="1" hidden="1" outlineLevel="2" x14ac:dyDescent="0.2">
      <c r="B10" s="59" t="s">
        <v>50</v>
      </c>
      <c r="C10" s="70" t="s">
        <v>19</v>
      </c>
      <c r="D10" s="64" t="e">
        <f t="shared" ref="D10:R10" ca="1" si="3">D$7*(D$8*1000)</f>
        <v>#VALUE!</v>
      </c>
      <c r="E10" s="64" t="e">
        <f t="shared" ca="1" si="3"/>
        <v>#VALUE!</v>
      </c>
      <c r="F10" s="64" t="e">
        <f t="shared" ca="1" si="3"/>
        <v>#VALUE!</v>
      </c>
      <c r="G10" s="64" t="e">
        <f t="shared" ca="1" si="3"/>
        <v>#VALUE!</v>
      </c>
      <c r="H10" s="64" t="e">
        <f t="shared" ca="1" si="3"/>
        <v>#VALUE!</v>
      </c>
      <c r="I10" s="64" t="e">
        <f t="shared" ca="1" si="3"/>
        <v>#VALUE!</v>
      </c>
      <c r="J10" s="64" t="e">
        <f t="shared" ca="1" si="3"/>
        <v>#VALUE!</v>
      </c>
      <c r="K10" s="64" t="e">
        <f t="shared" ca="1" si="3"/>
        <v>#VALUE!</v>
      </c>
      <c r="L10" s="64" t="e">
        <f t="shared" ca="1" si="3"/>
        <v>#VALUE!</v>
      </c>
      <c r="M10" s="64" t="e">
        <f t="shared" ca="1" si="3"/>
        <v>#VALUE!</v>
      </c>
      <c r="N10" s="64" t="e">
        <f t="shared" ca="1" si="3"/>
        <v>#VALUE!</v>
      </c>
      <c r="O10" s="64" t="e">
        <f t="shared" ca="1" si="3"/>
        <v>#VALUE!</v>
      </c>
      <c r="P10" s="64" t="e">
        <f t="shared" ca="1" si="3"/>
        <v>#VALUE!</v>
      </c>
      <c r="Q10" s="64" t="e">
        <f t="shared" ca="1" si="3"/>
        <v>#VALUE!</v>
      </c>
      <c r="R10" s="64" t="e">
        <f t="shared" ca="1" si="3"/>
        <v>#VALUE!</v>
      </c>
    </row>
    <row r="11" spans="1:19" s="43" customFormat="1" hidden="1" outlineLevel="2" x14ac:dyDescent="0.2">
      <c r="B11" s="59"/>
      <c r="C11" s="70"/>
      <c r="D11" s="64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9" s="43" customFormat="1" hidden="1" outlineLevel="2" x14ac:dyDescent="0.2">
      <c r="B12" s="59" t="s">
        <v>51</v>
      </c>
      <c r="C12" s="70" t="s">
        <v>19</v>
      </c>
      <c r="D12" s="64" t="e">
        <f ca="1">((D$7)*$D$69)*$D$70</f>
        <v>#VALUE!</v>
      </c>
      <c r="E12" s="64" t="e">
        <f t="shared" ref="E12:Q12" ca="1" si="4">((E$7)*$D$69)*$D$70</f>
        <v>#VALUE!</v>
      </c>
      <c r="F12" s="64" t="e">
        <f t="shared" ca="1" si="4"/>
        <v>#VALUE!</v>
      </c>
      <c r="G12" s="64" t="e">
        <f t="shared" ca="1" si="4"/>
        <v>#VALUE!</v>
      </c>
      <c r="H12" s="64" t="e">
        <f ca="1">((H$7)*$D$69)*$D$70</f>
        <v>#VALUE!</v>
      </c>
      <c r="I12" s="64" t="e">
        <f t="shared" ca="1" si="4"/>
        <v>#VALUE!</v>
      </c>
      <c r="J12" s="64" t="e">
        <f ca="1">((J$7)*$D$69)*$D$70</f>
        <v>#VALUE!</v>
      </c>
      <c r="K12" s="64" t="e">
        <f t="shared" ca="1" si="4"/>
        <v>#VALUE!</v>
      </c>
      <c r="L12" s="64" t="e">
        <f t="shared" ca="1" si="4"/>
        <v>#VALUE!</v>
      </c>
      <c r="M12" s="64" t="e">
        <f t="shared" ca="1" si="4"/>
        <v>#VALUE!</v>
      </c>
      <c r="N12" s="64" t="e">
        <f ca="1">((N$7)*$D$69)*$D$70</f>
        <v>#VALUE!</v>
      </c>
      <c r="O12" s="64" t="e">
        <f ca="1">((O$7)*$D$69)*$D$70</f>
        <v>#VALUE!</v>
      </c>
      <c r="P12" s="64" t="e">
        <f ca="1">((P$7)*$D$69)*$D$70</f>
        <v>#VALUE!</v>
      </c>
      <c r="Q12" s="64" t="e">
        <f t="shared" ca="1" si="4"/>
        <v>#VALUE!</v>
      </c>
      <c r="R12" s="64" t="e">
        <f ca="1">((R$7)*$D$69)*$D$70</f>
        <v>#VALUE!</v>
      </c>
    </row>
    <row r="13" spans="1:19" s="43" customFormat="1" hidden="1" outlineLevel="2" x14ac:dyDescent="0.2">
      <c r="B13" s="59"/>
      <c r="C13" s="70"/>
      <c r="D13" s="64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9" s="43" customFormat="1" hidden="1" outlineLevel="2" x14ac:dyDescent="0.2">
      <c r="B14" s="59" t="s">
        <v>52</v>
      </c>
      <c r="C14" s="70" t="s">
        <v>53</v>
      </c>
      <c r="D14" s="64" t="e">
        <f>D$101</f>
        <v>#VALUE!</v>
      </c>
      <c r="E14" s="64" t="e">
        <f t="shared" ref="E14:I14" si="5">E$101</f>
        <v>#VALUE!</v>
      </c>
      <c r="F14" s="64" t="e">
        <f>F$101</f>
        <v>#VALUE!</v>
      </c>
      <c r="G14" s="64" t="e">
        <f>G$101</f>
        <v>#VALUE!</v>
      </c>
      <c r="H14" s="64" t="e">
        <f>H$101</f>
        <v>#VALUE!</v>
      </c>
      <c r="I14" s="64" t="e">
        <f t="shared" si="5"/>
        <v>#VALUE!</v>
      </c>
      <c r="J14" s="64" t="e">
        <f>J$101</f>
        <v>#VALUE!</v>
      </c>
      <c r="K14" s="64" t="e">
        <f t="shared" ref="K14:O14" si="6">K$101</f>
        <v>#VALUE!</v>
      </c>
      <c r="L14" s="64" t="e">
        <f>L$101</f>
        <v>#VALUE!</v>
      </c>
      <c r="M14" s="64" t="e">
        <f t="shared" si="6"/>
        <v>#VALUE!</v>
      </c>
      <c r="N14" s="64" t="e">
        <f>N$101</f>
        <v>#VALUE!</v>
      </c>
      <c r="O14" s="64" t="e">
        <f t="shared" si="6"/>
        <v>#VALUE!</v>
      </c>
      <c r="P14" s="64" t="e">
        <f>O$14</f>
        <v>#VALUE!</v>
      </c>
      <c r="Q14" s="64" t="e">
        <f>P$14</f>
        <v>#VALUE!</v>
      </c>
      <c r="R14" s="64" t="e">
        <f>Q$14</f>
        <v>#VALUE!</v>
      </c>
    </row>
    <row r="15" spans="1:19" s="43" customFormat="1" hidden="1" outlineLevel="2" x14ac:dyDescent="0.2">
      <c r="B15" s="86" t="s">
        <v>54</v>
      </c>
      <c r="C15" s="87" t="s">
        <v>53</v>
      </c>
      <c r="D15" s="64" t="e">
        <f>D$111</f>
        <v>#VALUE!</v>
      </c>
      <c r="E15" s="64" t="e">
        <f t="shared" ref="E15:M15" si="7">E$111</f>
        <v>#VALUE!</v>
      </c>
      <c r="F15" s="64" t="e">
        <f t="shared" si="7"/>
        <v>#VALUE!</v>
      </c>
      <c r="G15" s="64" t="e">
        <f>G$111</f>
        <v>#VALUE!</v>
      </c>
      <c r="H15" s="64" t="e">
        <f t="shared" si="7"/>
        <v>#VALUE!</v>
      </c>
      <c r="I15" s="64" t="e">
        <f t="shared" si="7"/>
        <v>#VALUE!</v>
      </c>
      <c r="J15" s="64" t="e">
        <f>J$111</f>
        <v>#VALUE!</v>
      </c>
      <c r="K15" s="64" t="e">
        <f>K$111</f>
        <v>#VALUE!</v>
      </c>
      <c r="L15" s="64" t="e">
        <f t="shared" si="7"/>
        <v>#VALUE!</v>
      </c>
      <c r="M15" s="64" t="e">
        <f t="shared" si="7"/>
        <v>#VALUE!</v>
      </c>
      <c r="N15" s="64" t="e">
        <f>N$111</f>
        <v>#VALUE!</v>
      </c>
      <c r="O15" s="64" t="e">
        <f>O$111</f>
        <v>#VALUE!</v>
      </c>
      <c r="P15" s="64" t="e">
        <f>O$15</f>
        <v>#VALUE!</v>
      </c>
      <c r="Q15" s="64" t="e">
        <f>P$15</f>
        <v>#VALUE!</v>
      </c>
      <c r="R15" s="64" t="e">
        <f>Q$15</f>
        <v>#VALUE!</v>
      </c>
    </row>
    <row r="16" spans="1:19" s="43" customFormat="1" hidden="1" outlineLevel="2" x14ac:dyDescent="0.2">
      <c r="B16" s="50"/>
      <c r="C16" s="72"/>
      <c r="D16" s="48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4"/>
    </row>
    <row r="17" spans="1:19" s="43" customFormat="1" hidden="1" outlineLevel="2" x14ac:dyDescent="0.2">
      <c r="B17" s="51"/>
      <c r="C17" s="73"/>
      <c r="D17" s="47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5"/>
    </row>
    <row r="18" spans="1:19" s="43" customFormat="1" hidden="1" outlineLevel="2" x14ac:dyDescent="0.2">
      <c r="B18" s="61" t="s">
        <v>55</v>
      </c>
      <c r="C18" s="74" t="s">
        <v>19</v>
      </c>
      <c r="D18" s="66" t="e">
        <f>D$14*$D$38</f>
        <v>#VALUE!</v>
      </c>
      <c r="E18" s="66" t="e">
        <f>E$14*$D$38</f>
        <v>#VALUE!</v>
      </c>
      <c r="F18" s="66" t="e">
        <f t="shared" ref="F18:Q18" si="8">F$14*$D$38</f>
        <v>#VALUE!</v>
      </c>
      <c r="G18" s="66" t="e">
        <f>G$14*$D$38</f>
        <v>#VALUE!</v>
      </c>
      <c r="H18" s="66" t="e">
        <f>H$14*$D$38</f>
        <v>#VALUE!</v>
      </c>
      <c r="I18" s="66" t="e">
        <f t="shared" si="8"/>
        <v>#VALUE!</v>
      </c>
      <c r="J18" s="66" t="e">
        <f>J$14*$D$38</f>
        <v>#VALUE!</v>
      </c>
      <c r="K18" s="66" t="e">
        <f t="shared" si="8"/>
        <v>#VALUE!</v>
      </c>
      <c r="L18" s="66" t="e">
        <f>L$14*$D$38</f>
        <v>#VALUE!</v>
      </c>
      <c r="M18" s="66" t="e">
        <f>M$14*$D$38</f>
        <v>#VALUE!</v>
      </c>
      <c r="N18" s="66" t="e">
        <f>N$14*$D$38</f>
        <v>#VALUE!</v>
      </c>
      <c r="O18" s="66" t="e">
        <f t="shared" si="8"/>
        <v>#VALUE!</v>
      </c>
      <c r="P18" s="66" t="e">
        <f>P$14*$D$38</f>
        <v>#VALUE!</v>
      </c>
      <c r="Q18" s="66" t="e">
        <f t="shared" si="8"/>
        <v>#VALUE!</v>
      </c>
      <c r="R18" s="66" t="e">
        <f>R$14*$D$38</f>
        <v>#VALUE!</v>
      </c>
    </row>
    <row r="19" spans="1:19" s="43" customFormat="1" hidden="1" outlineLevel="2" x14ac:dyDescent="0.2">
      <c r="B19" s="59" t="s">
        <v>56</v>
      </c>
      <c r="C19" s="70" t="s">
        <v>19</v>
      </c>
      <c r="D19" s="64" t="e">
        <f>D$15*$D$38</f>
        <v>#VALUE!</v>
      </c>
      <c r="E19" s="64" t="e">
        <f t="shared" ref="E19:Q19" si="9">E$15*$D$38</f>
        <v>#VALUE!</v>
      </c>
      <c r="F19" s="64" t="e">
        <f>F$15*$D$38</f>
        <v>#VALUE!</v>
      </c>
      <c r="G19" s="64" t="e">
        <f>G$15*$D$38</f>
        <v>#VALUE!</v>
      </c>
      <c r="H19" s="64" t="e">
        <f>H$15*$D$38</f>
        <v>#VALUE!</v>
      </c>
      <c r="I19" s="64" t="e">
        <f t="shared" si="9"/>
        <v>#VALUE!</v>
      </c>
      <c r="J19" s="64" t="e">
        <f t="shared" si="9"/>
        <v>#VALUE!</v>
      </c>
      <c r="K19" s="64" t="e">
        <f t="shared" si="9"/>
        <v>#VALUE!</v>
      </c>
      <c r="L19" s="64" t="e">
        <f t="shared" si="9"/>
        <v>#VALUE!</v>
      </c>
      <c r="M19" s="64" t="e">
        <f>M$15*$D$38</f>
        <v>#VALUE!</v>
      </c>
      <c r="N19" s="64" t="e">
        <f t="shared" si="9"/>
        <v>#VALUE!</v>
      </c>
      <c r="O19" s="64" t="e">
        <f>O$15*$D$38</f>
        <v>#VALUE!</v>
      </c>
      <c r="P19" s="64" t="e">
        <f t="shared" si="9"/>
        <v>#VALUE!</v>
      </c>
      <c r="Q19" s="64" t="e">
        <f t="shared" si="9"/>
        <v>#VALUE!</v>
      </c>
      <c r="R19" s="64" t="e">
        <f>R$15*$D$38</f>
        <v>#VALUE!</v>
      </c>
    </row>
    <row r="20" spans="1:19" s="43" customFormat="1" hidden="1" outlineLevel="2" x14ac:dyDescent="0.2">
      <c r="B20" s="59"/>
      <c r="C20" s="70"/>
      <c r="D20" s="6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</row>
    <row r="21" spans="1:19" s="43" customFormat="1" hidden="1" outlineLevel="2" x14ac:dyDescent="0.2">
      <c r="B21" s="59" t="s">
        <v>57</v>
      </c>
      <c r="C21" s="70" t="s">
        <v>19</v>
      </c>
      <c r="D21" s="64" t="e">
        <f>$D$38*D$119</f>
        <v>#VALUE!</v>
      </c>
      <c r="E21" s="64" t="e">
        <f t="shared" ref="E21:O21" si="10">$D$38*E$119</f>
        <v>#VALUE!</v>
      </c>
      <c r="F21" s="64" t="e">
        <f t="shared" si="10"/>
        <v>#VALUE!</v>
      </c>
      <c r="G21" s="64" t="e">
        <f t="shared" si="10"/>
        <v>#VALUE!</v>
      </c>
      <c r="H21" s="64" t="e">
        <f t="shared" si="10"/>
        <v>#VALUE!</v>
      </c>
      <c r="I21" s="64" t="e">
        <f t="shared" si="10"/>
        <v>#VALUE!</v>
      </c>
      <c r="J21" s="64" t="e">
        <f t="shared" si="10"/>
        <v>#VALUE!</v>
      </c>
      <c r="K21" s="64" t="e">
        <f t="shared" si="10"/>
        <v>#VALUE!</v>
      </c>
      <c r="L21" s="64" t="e">
        <f t="shared" si="10"/>
        <v>#VALUE!</v>
      </c>
      <c r="M21" s="64" t="e">
        <f>$D$38*M$119</f>
        <v>#VALUE!</v>
      </c>
      <c r="N21" s="64" t="e">
        <f t="shared" si="10"/>
        <v>#VALUE!</v>
      </c>
      <c r="O21" s="64" t="e">
        <f t="shared" si="10"/>
        <v>#VALUE!</v>
      </c>
      <c r="P21" s="64" t="e">
        <f>O$21</f>
        <v>#VALUE!</v>
      </c>
      <c r="Q21" s="64" t="e">
        <f>P$21</f>
        <v>#VALUE!</v>
      </c>
      <c r="R21" s="64" t="e">
        <f>Q$21</f>
        <v>#VALUE!</v>
      </c>
    </row>
    <row r="22" spans="1:19" s="43" customFormat="1" hidden="1" outlineLevel="2" x14ac:dyDescent="0.2">
      <c r="B22" s="59"/>
      <c r="C22" s="70"/>
      <c r="D22" s="6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19" s="43" customFormat="1" hidden="1" outlineLevel="2" x14ac:dyDescent="0.2">
      <c r="B23" s="59" t="s">
        <v>58</v>
      </c>
      <c r="C23" s="70" t="s">
        <v>19</v>
      </c>
      <c r="D23" s="64" t="e">
        <f ca="1">D$10-D$12</f>
        <v>#VALUE!</v>
      </c>
      <c r="E23" s="44" t="e">
        <f t="shared" ref="E23:Q23" ca="1" si="11">E$10-E$12</f>
        <v>#VALUE!</v>
      </c>
      <c r="F23" s="44" t="e">
        <f t="shared" ca="1" si="11"/>
        <v>#VALUE!</v>
      </c>
      <c r="G23" s="44" t="e">
        <f t="shared" ca="1" si="11"/>
        <v>#VALUE!</v>
      </c>
      <c r="H23" s="44" t="e">
        <f t="shared" ca="1" si="11"/>
        <v>#VALUE!</v>
      </c>
      <c r="I23" s="44" t="e">
        <f t="shared" ca="1" si="11"/>
        <v>#VALUE!</v>
      </c>
      <c r="J23" s="44" t="e">
        <f t="shared" ca="1" si="11"/>
        <v>#VALUE!</v>
      </c>
      <c r="K23" s="44" t="e">
        <f t="shared" ca="1" si="11"/>
        <v>#VALUE!</v>
      </c>
      <c r="L23" s="44" t="e">
        <f ca="1">L$10-L$12</f>
        <v>#VALUE!</v>
      </c>
      <c r="M23" s="44" t="e">
        <f ca="1">M$10-M$12</f>
        <v>#VALUE!</v>
      </c>
      <c r="N23" s="44" t="e">
        <f ca="1">N$10-N$12</f>
        <v>#VALUE!</v>
      </c>
      <c r="O23" s="44" t="e">
        <f ca="1">O$10-O$12</f>
        <v>#VALUE!</v>
      </c>
      <c r="P23" s="44" t="e">
        <f ca="1">P$10-P$12</f>
        <v>#VALUE!</v>
      </c>
      <c r="Q23" s="44" t="e">
        <f t="shared" ca="1" si="11"/>
        <v>#VALUE!</v>
      </c>
      <c r="R23" s="44" t="e">
        <f ca="1">R$10-R$12</f>
        <v>#VALUE!</v>
      </c>
    </row>
    <row r="24" spans="1:19" s="43" customFormat="1" hidden="1" outlineLevel="2" x14ac:dyDescent="0.2">
      <c r="B24" s="59"/>
      <c r="C24" s="70"/>
      <c r="D24" s="6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9" s="43" customFormat="1" hidden="1" outlineLevel="2" x14ac:dyDescent="0.2">
      <c r="B25" s="59" t="s">
        <v>59</v>
      </c>
      <c r="C25" s="70" t="s">
        <v>47</v>
      </c>
      <c r="D25" s="64" t="e">
        <f ca="1">D$7</f>
        <v>#VALUE!</v>
      </c>
      <c r="E25" s="64" t="e">
        <f t="shared" ref="E25:O25" ca="1" si="12">E$7</f>
        <v>#VALUE!</v>
      </c>
      <c r="F25" s="64" t="e">
        <f t="shared" ca="1" si="12"/>
        <v>#VALUE!</v>
      </c>
      <c r="G25" s="64" t="e">
        <f t="shared" ca="1" si="12"/>
        <v>#VALUE!</v>
      </c>
      <c r="H25" s="64" t="e">
        <f t="shared" ca="1" si="12"/>
        <v>#VALUE!</v>
      </c>
      <c r="I25" s="64" t="e">
        <f t="shared" ca="1" si="12"/>
        <v>#VALUE!</v>
      </c>
      <c r="J25" s="64" t="e">
        <f t="shared" ca="1" si="12"/>
        <v>#VALUE!</v>
      </c>
      <c r="K25" s="64" t="e">
        <f t="shared" ca="1" si="12"/>
        <v>#VALUE!</v>
      </c>
      <c r="L25" s="64" t="e">
        <f t="shared" ca="1" si="12"/>
        <v>#VALUE!</v>
      </c>
      <c r="M25" s="64" t="e">
        <f ca="1">M$7</f>
        <v>#VALUE!</v>
      </c>
      <c r="N25" s="64" t="e">
        <f t="shared" ca="1" si="12"/>
        <v>#VALUE!</v>
      </c>
      <c r="O25" s="64" t="e">
        <f t="shared" ca="1" si="12"/>
        <v>#VALUE!</v>
      </c>
      <c r="P25" s="64" t="e">
        <f ca="1">P$7</f>
        <v>#VALUE!</v>
      </c>
      <c r="Q25" s="64" t="e">
        <f ca="1">Q$7</f>
        <v>#VALUE!</v>
      </c>
      <c r="R25" s="64" t="e">
        <f ca="1">R$7</f>
        <v>#VALUE!</v>
      </c>
    </row>
    <row r="26" spans="1:19" s="43" customFormat="1" hidden="1" outlineLevel="2" x14ac:dyDescent="0.2">
      <c r="B26" s="60" t="s">
        <v>60</v>
      </c>
      <c r="C26" s="71" t="s">
        <v>61</v>
      </c>
      <c r="D26" s="65" t="e">
        <f>$D$38*INDEX($D$134:$D$148,MATCH(D$4,$B$134:$B$148,0))</f>
        <v>#VALUE!</v>
      </c>
      <c r="E26" s="65" t="e">
        <f t="shared" ref="E26:R26" si="13">$D$38*INDEX($D$134:$D$148,MATCH(E$4,$B$134:$B$148,0))</f>
        <v>#VALUE!</v>
      </c>
      <c r="F26" s="65" t="e">
        <f t="shared" si="13"/>
        <v>#VALUE!</v>
      </c>
      <c r="G26" s="65" t="e">
        <f t="shared" si="13"/>
        <v>#VALUE!</v>
      </c>
      <c r="H26" s="65" t="e">
        <f t="shared" si="13"/>
        <v>#VALUE!</v>
      </c>
      <c r="I26" s="65" t="e">
        <f t="shared" si="13"/>
        <v>#VALUE!</v>
      </c>
      <c r="J26" s="65" t="e">
        <f t="shared" si="13"/>
        <v>#VALUE!</v>
      </c>
      <c r="K26" s="65" t="e">
        <f t="shared" si="13"/>
        <v>#VALUE!</v>
      </c>
      <c r="L26" s="65" t="e">
        <f t="shared" si="13"/>
        <v>#VALUE!</v>
      </c>
      <c r="M26" s="65" t="e">
        <f t="shared" si="13"/>
        <v>#VALUE!</v>
      </c>
      <c r="N26" s="65" t="e">
        <f t="shared" si="13"/>
        <v>#VALUE!</v>
      </c>
      <c r="O26" s="65" t="e">
        <f t="shared" si="13"/>
        <v>#VALUE!</v>
      </c>
      <c r="P26" s="65" t="e">
        <f t="shared" si="13"/>
        <v>#VALUE!</v>
      </c>
      <c r="Q26" s="65" t="e">
        <f t="shared" si="13"/>
        <v>#VALUE!</v>
      </c>
      <c r="R26" s="65" t="e">
        <f t="shared" si="13"/>
        <v>#VALUE!</v>
      </c>
    </row>
    <row r="27" spans="1:19" hidden="1" outlineLevel="2" x14ac:dyDescent="0.2">
      <c r="C27" s="75"/>
    </row>
    <row r="28" spans="1:19" ht="12.75" hidden="1" outlineLevel="2" thickBot="1" x14ac:dyDescent="0.25">
      <c r="C28" s="76"/>
    </row>
    <row r="29" spans="1:19" hidden="1" outlineLevel="2" x14ac:dyDescent="0.2"/>
    <row r="30" spans="1:19" hidden="1" outlineLevel="2" x14ac:dyDescent="0.2"/>
    <row r="31" spans="1:19" s="30" customFormat="1" ht="18.75" hidden="1" outlineLevel="1" collapsed="1" x14ac:dyDescent="0.25">
      <c r="A31" s="28" t="s">
        <v>178</v>
      </c>
      <c r="B31" s="28"/>
      <c r="C31" s="29"/>
      <c r="D31" s="29"/>
      <c r="E31" s="28"/>
      <c r="F31" s="28"/>
      <c r="G31" s="28"/>
      <c r="H31" s="28"/>
      <c r="I31" s="28"/>
      <c r="J31" s="28"/>
      <c r="K31" s="28"/>
      <c r="L31" s="28"/>
      <c r="R31" s="31"/>
      <c r="S31" s="31"/>
    </row>
    <row r="32" spans="1:19" hidden="1" outlineLevel="1" x14ac:dyDescent="0.2"/>
    <row r="33" spans="2:11" hidden="1" outlineLevel="1" x14ac:dyDescent="0.2"/>
    <row r="34" spans="2:11" ht="15" hidden="1" outlineLevel="1" x14ac:dyDescent="0.25">
      <c r="B34" s="23" t="str">
        <f>'Default | C_&amp;_I | Lychee'!B34</f>
        <v>Discount rate</v>
      </c>
      <c r="C34" s="24" t="str">
        <f>'Default | C_&amp;_I | Lychee'!C34</f>
        <v>%</v>
      </c>
      <c r="D34" s="244">
        <f>'Default | C_&amp;_I | Lychee'!D34</f>
        <v>7</v>
      </c>
    </row>
    <row r="35" spans="2:11" hidden="1" outlineLevel="1" x14ac:dyDescent="0.2"/>
    <row r="36" spans="2:11" hidden="1" outlineLevel="1" x14ac:dyDescent="0.2"/>
    <row r="37" spans="2:11" ht="15" hidden="1" outlineLevel="1" x14ac:dyDescent="0.25">
      <c r="B37" s="23" t="s">
        <v>65</v>
      </c>
      <c r="C37" s="24" t="s">
        <v>7</v>
      </c>
      <c r="D37" s="24" t="s">
        <v>66</v>
      </c>
      <c r="E37" s="24" t="s">
        <v>67</v>
      </c>
      <c r="F37" s="492" t="s">
        <v>68</v>
      </c>
      <c r="G37" s="493"/>
      <c r="H37" s="493"/>
      <c r="I37" s="493"/>
      <c r="J37" s="494"/>
    </row>
    <row r="38" spans="2:11" hidden="1" outlineLevel="1" x14ac:dyDescent="0.2">
      <c r="B38" s="19" t="s">
        <v>10</v>
      </c>
      <c r="C38" s="10" t="s">
        <v>69</v>
      </c>
      <c r="D38" s="237" t="str">
        <f>IF(Selected_Crop=2,IF('PI | User'!$F$13="",'PI | User'!$E$13,'PI | User'!$F$13),"")</f>
        <v/>
      </c>
      <c r="E38" s="165"/>
      <c r="F38" s="504"/>
      <c r="G38" s="505"/>
      <c r="H38" s="505"/>
      <c r="I38" s="505"/>
      <c r="J38" s="506"/>
    </row>
    <row r="39" spans="2:11" hidden="1" outlineLevel="1" x14ac:dyDescent="0.2">
      <c r="B39" s="21" t="str">
        <f>'Default | C_&amp;_I | Lychee'!B39</f>
        <v>Planting density</v>
      </c>
      <c r="C39" s="11" t="str">
        <f>'Default | C_&amp;_I | Lychee'!C39</f>
        <v>trees / ha</v>
      </c>
      <c r="D39" s="78">
        <f>'Default | C_&amp;_I | Lychee'!D39</f>
        <v>200</v>
      </c>
      <c r="E39" s="166"/>
      <c r="F39" s="501"/>
      <c r="G39" s="502"/>
      <c r="H39" s="502"/>
      <c r="I39" s="502"/>
      <c r="J39" s="503"/>
    </row>
    <row r="40" spans="2:11" hidden="1" outlineLevel="1" x14ac:dyDescent="0.2"/>
    <row r="41" spans="2:11" hidden="1" outlineLevel="1" x14ac:dyDescent="0.2"/>
    <row r="42" spans="2:11" ht="15" hidden="1" outlineLevel="1" x14ac:dyDescent="0.25">
      <c r="B42" s="23" t="s">
        <v>73</v>
      </c>
      <c r="C42" s="24" t="s">
        <v>7</v>
      </c>
      <c r="D42" s="24" t="s">
        <v>66</v>
      </c>
      <c r="E42" s="24" t="s">
        <v>67</v>
      </c>
      <c r="F42" s="492" t="s">
        <v>68</v>
      </c>
      <c r="G42" s="493"/>
      <c r="H42" s="493"/>
      <c r="I42" s="493"/>
      <c r="J42" s="494"/>
    </row>
    <row r="43" spans="2:11" hidden="1" outlineLevel="1" x14ac:dyDescent="0.2">
      <c r="B43" s="19" t="str">
        <f>'Default | C_&amp;_I | Lychee'!B43</f>
        <v>First crop year</v>
      </c>
      <c r="C43" s="10" t="str">
        <f>'Default | C_&amp;_I | Lychee'!C43</f>
        <v>yr</v>
      </c>
      <c r="D43" s="15">
        <f>'Default | C_&amp;_I | Lychee'!D43</f>
        <v>4</v>
      </c>
      <c r="E43" s="165"/>
      <c r="F43" s="504"/>
      <c r="G43" s="505"/>
      <c r="H43" s="505"/>
      <c r="I43" s="505"/>
      <c r="J43" s="506"/>
      <c r="K43" s="8" t="s">
        <v>76</v>
      </c>
    </row>
    <row r="44" spans="2:11" hidden="1" outlineLevel="1" x14ac:dyDescent="0.2">
      <c r="B44" s="20" t="str">
        <f>'Default | C_&amp;_I | Lychee'!B44</f>
        <v>Maturity year</v>
      </c>
      <c r="C44" s="12" t="str">
        <f>'Default | C_&amp;_I | Lychee'!C44</f>
        <v>yr</v>
      </c>
      <c r="D44" s="17">
        <f>'Default | C_&amp;_I | Lychee'!D44</f>
        <v>10</v>
      </c>
      <c r="E44" s="167"/>
      <c r="F44" s="498"/>
      <c r="G44" s="499"/>
      <c r="H44" s="499"/>
      <c r="I44" s="499"/>
      <c r="J44" s="500"/>
    </row>
    <row r="45" spans="2:11" s="1" customFormat="1" hidden="1" outlineLevel="1" x14ac:dyDescent="0.2">
      <c r="B45" s="215" t="s">
        <v>79</v>
      </c>
      <c r="C45" s="212" t="s">
        <v>80</v>
      </c>
      <c r="D45" s="264" t="str">
        <f>IF(Selected_Crop=2,IF('PI | User'!$F$14="",'PI | User'!$E$14,'PI | User'!$F$14),"")</f>
        <v/>
      </c>
      <c r="E45" s="214"/>
      <c r="F45" s="516"/>
      <c r="G45" s="517"/>
      <c r="H45" s="517"/>
      <c r="I45" s="517"/>
      <c r="J45" s="518"/>
    </row>
    <row r="46" spans="2:11" hidden="1" outlineLevel="1" x14ac:dyDescent="0.2"/>
    <row r="47" spans="2:11" hidden="1" outlineLevel="1" x14ac:dyDescent="0.2">
      <c r="C47" s="3" t="s">
        <v>82</v>
      </c>
      <c r="D47" s="114" t="s">
        <v>83</v>
      </c>
      <c r="E47" s="100"/>
      <c r="F47" s="100"/>
    </row>
    <row r="48" spans="2:11" ht="15" hidden="1" outlineLevel="1" x14ac:dyDescent="0.25">
      <c r="B48" s="23" t="s">
        <v>84</v>
      </c>
      <c r="C48" s="24" t="s">
        <v>80</v>
      </c>
      <c r="D48" s="93" t="s">
        <v>80</v>
      </c>
      <c r="E48" s="100"/>
      <c r="F48" s="114" t="s">
        <v>183</v>
      </c>
    </row>
    <row r="49" spans="2:6" hidden="1" outlineLevel="1" x14ac:dyDescent="0.2">
      <c r="B49" s="19">
        <f>'Default | C_&amp;_I | Lychee'!B49</f>
        <v>1</v>
      </c>
      <c r="C49" s="25">
        <f>$D49*$F49</f>
        <v>0</v>
      </c>
      <c r="D49" s="94">
        <f>IF($B49&lt;$D$43,0,IF($B49&gt;$D$44,$D$45,($D$45/($D$44-$D$43+1))+$D48))</f>
        <v>0</v>
      </c>
      <c r="E49" s="100"/>
      <c r="F49" s="97">
        <f>'Default | C_&amp;_I | Lychee'!F49</f>
        <v>0</v>
      </c>
    </row>
    <row r="50" spans="2:6" hidden="1" outlineLevel="1" x14ac:dyDescent="0.2">
      <c r="B50" s="20">
        <f>'Default | C_&amp;_I | Lychee'!B50</f>
        <v>2</v>
      </c>
      <c r="C50" s="26">
        <f t="shared" ref="C50:C62" si="14">$D50*$F50</f>
        <v>0</v>
      </c>
      <c r="D50" s="95">
        <f>IF($B50&lt;$D$43,0,IF($B50&gt;$D$44,$D$45,($D$45/($D$44-$D$43+1))+$D49))</f>
        <v>0</v>
      </c>
      <c r="E50" s="100"/>
      <c r="F50" s="97">
        <f>'Default | C_&amp;_I | Lychee'!F50</f>
        <v>0</v>
      </c>
    </row>
    <row r="51" spans="2:6" hidden="1" outlineLevel="1" x14ac:dyDescent="0.2">
      <c r="B51" s="20">
        <f>'Default | C_&amp;_I | Lychee'!B51</f>
        <v>3</v>
      </c>
      <c r="C51" s="26">
        <f>$D51*$F51</f>
        <v>0</v>
      </c>
      <c r="D51" s="95">
        <f t="shared" ref="D51:D62" si="15">IF($B51&lt;$D$43,0,IF($B51&gt;$D$44,$D$45,($D$45/($D$44-$D$43+1))+$D50))</f>
        <v>0</v>
      </c>
      <c r="E51" s="100"/>
      <c r="F51" s="97">
        <f>'Default | C_&amp;_I | Lychee'!F51</f>
        <v>0</v>
      </c>
    </row>
    <row r="52" spans="2:6" hidden="1" outlineLevel="1" x14ac:dyDescent="0.2">
      <c r="B52" s="20">
        <f>'Default | C_&amp;_I | Lychee'!B52</f>
        <v>4</v>
      </c>
      <c r="C52" s="26" t="e">
        <f>$D52*$F52</f>
        <v>#VALUE!</v>
      </c>
      <c r="D52" s="95" t="e">
        <f>IF($B52&lt;$D$43,0,IF($B52&gt;$D$44,$D$45,($D$45/($D$44-$D$43+1))+$D51))</f>
        <v>#VALUE!</v>
      </c>
      <c r="E52" s="100"/>
      <c r="F52" s="97">
        <f>'Default | C_&amp;_I | Lychee'!F52</f>
        <v>1.4583333333333333</v>
      </c>
    </row>
    <row r="53" spans="2:6" hidden="1" outlineLevel="1" x14ac:dyDescent="0.2">
      <c r="B53" s="20">
        <f>'Default | C_&amp;_I | Lychee'!B53</f>
        <v>5</v>
      </c>
      <c r="C53" s="26" t="e">
        <f>$D53*$F53</f>
        <v>#VALUE!</v>
      </c>
      <c r="D53" s="95" t="e">
        <f t="shared" si="15"/>
        <v>#VALUE!</v>
      </c>
      <c r="E53" s="100"/>
      <c r="F53" s="97">
        <f>'Default | C_&amp;_I | Lychee'!F53</f>
        <v>1.09375</v>
      </c>
    </row>
    <row r="54" spans="2:6" hidden="1" outlineLevel="1" x14ac:dyDescent="0.2">
      <c r="B54" s="20">
        <f>'Default | C_&amp;_I | Lychee'!B54</f>
        <v>6</v>
      </c>
      <c r="C54" s="26" t="e">
        <f>$D54*$F54</f>
        <v>#VALUE!</v>
      </c>
      <c r="D54" s="95" t="e">
        <f>IF($B54&lt;$D$43,0,IF($B54&gt;$D$44,$D$45,($D$45/($D$44-$D$43+1))+$D53))</f>
        <v>#VALUE!</v>
      </c>
      <c r="E54" s="100"/>
      <c r="F54" s="97">
        <f>'Default | C_&amp;_I | Lychee'!F54</f>
        <v>0.97222222222222232</v>
      </c>
    </row>
    <row r="55" spans="2:6" hidden="1" outlineLevel="1" x14ac:dyDescent="0.2">
      <c r="B55" s="20">
        <f>'Default | C_&amp;_I | Lychee'!B55</f>
        <v>7</v>
      </c>
      <c r="C55" s="26" t="e">
        <f t="shared" si="14"/>
        <v>#VALUE!</v>
      </c>
      <c r="D55" s="95" t="e">
        <f t="shared" si="15"/>
        <v>#VALUE!</v>
      </c>
      <c r="E55" s="100"/>
      <c r="F55" s="97">
        <f>'Default | C_&amp;_I | Lychee'!F55</f>
        <v>1.09375</v>
      </c>
    </row>
    <row r="56" spans="2:6" hidden="1" outlineLevel="1" x14ac:dyDescent="0.2">
      <c r="B56" s="20">
        <f>'Default | C_&amp;_I | Lychee'!B56</f>
        <v>8</v>
      </c>
      <c r="C56" s="26" t="e">
        <f>$D56*$F56</f>
        <v>#VALUE!</v>
      </c>
      <c r="D56" s="95" t="e">
        <f t="shared" si="15"/>
        <v>#VALUE!</v>
      </c>
      <c r="E56" s="100"/>
      <c r="F56" s="97">
        <f>'Default | C_&amp;_I | Lychee'!F56</f>
        <v>1.0208333333333335</v>
      </c>
    </row>
    <row r="57" spans="2:6" hidden="1" outlineLevel="1" x14ac:dyDescent="0.2">
      <c r="B57" s="20">
        <f>'Default | C_&amp;_I | Lychee'!B57</f>
        <v>9</v>
      </c>
      <c r="C57" s="26" t="e">
        <f>$D57*$F57</f>
        <v>#VALUE!</v>
      </c>
      <c r="D57" s="95" t="e">
        <f>IF($B57&lt;$D$43,0,IF($B57&gt;$D$44,$D$45,($D$45/($D$44-$D$43+1))+$D56))</f>
        <v>#VALUE!</v>
      </c>
      <c r="E57" s="100"/>
      <c r="F57" s="97">
        <f>'Default | C_&amp;_I | Lychee'!F57</f>
        <v>0.9722222222222221</v>
      </c>
    </row>
    <row r="58" spans="2:6" hidden="1" outlineLevel="1" x14ac:dyDescent="0.2">
      <c r="B58" s="20">
        <f>'Default | C_&amp;_I | Lychee'!B58</f>
        <v>10</v>
      </c>
      <c r="C58" s="26" t="e">
        <f>$D58*$F58</f>
        <v>#VALUE!</v>
      </c>
      <c r="D58" s="95" t="e">
        <f t="shared" si="15"/>
        <v>#VALUE!</v>
      </c>
      <c r="E58" s="100"/>
      <c r="F58" s="97">
        <f>'Default | C_&amp;_I | Lychee'!F58</f>
        <v>0.99999999999999978</v>
      </c>
    </row>
    <row r="59" spans="2:6" hidden="1" outlineLevel="1" x14ac:dyDescent="0.2">
      <c r="B59" s="20">
        <f>'Default | C_&amp;_I | Lychee'!B59</f>
        <v>11</v>
      </c>
      <c r="C59" s="26" t="e">
        <f t="shared" si="14"/>
        <v>#VALUE!</v>
      </c>
      <c r="D59" s="95" t="str">
        <f>IF($B59&lt;$D$43,0,IF($B59&gt;$D$44,$D$45,($D$45/($D$44-$D$43+1))+$D58))</f>
        <v/>
      </c>
      <c r="E59" s="100"/>
      <c r="F59" s="97">
        <f>'Default | C_&amp;_I | Lychee'!F59</f>
        <v>1</v>
      </c>
    </row>
    <row r="60" spans="2:6" hidden="1" outlineLevel="1" x14ac:dyDescent="0.2">
      <c r="B60" s="20">
        <f>'Default | C_&amp;_I | Lychee'!B60</f>
        <v>12</v>
      </c>
      <c r="C60" s="26" t="e">
        <f>$D60*$F60</f>
        <v>#VALUE!</v>
      </c>
      <c r="D60" s="95" t="str">
        <f t="shared" si="15"/>
        <v/>
      </c>
      <c r="E60" s="100"/>
      <c r="F60" s="97">
        <f>'Default | C_&amp;_I | Lychee'!F60</f>
        <v>1</v>
      </c>
    </row>
    <row r="61" spans="2:6" hidden="1" outlineLevel="1" x14ac:dyDescent="0.2">
      <c r="B61" s="20">
        <f>'Default | C_&amp;_I | Lychee'!B61</f>
        <v>13</v>
      </c>
      <c r="C61" s="26" t="e">
        <f>$D61*$F61</f>
        <v>#VALUE!</v>
      </c>
      <c r="D61" s="95" t="str">
        <f>IF($B61&lt;$D$43,0,IF($B61&gt;$D$44,$D$45,($D$45/($D$44-$D$43+1))+$D60))</f>
        <v/>
      </c>
      <c r="E61" s="100"/>
      <c r="F61" s="97">
        <f>'Default | C_&amp;_I | Lychee'!F61</f>
        <v>1</v>
      </c>
    </row>
    <row r="62" spans="2:6" hidden="1" outlineLevel="1" x14ac:dyDescent="0.2">
      <c r="B62" s="20">
        <f>'Default | C_&amp;_I | Lychee'!B62</f>
        <v>14</v>
      </c>
      <c r="C62" s="26" t="e">
        <f t="shared" si="14"/>
        <v>#VALUE!</v>
      </c>
      <c r="D62" s="95" t="str">
        <f t="shared" si="15"/>
        <v/>
      </c>
      <c r="E62" s="100"/>
      <c r="F62" s="97">
        <f>'Default | C_&amp;_I | Lychee'!F62</f>
        <v>1</v>
      </c>
    </row>
    <row r="63" spans="2:6" hidden="1" outlineLevel="1" x14ac:dyDescent="0.2">
      <c r="B63" s="21" t="str">
        <f>'Default | C_&amp;_I | Lychee'!B63</f>
        <v>14+</v>
      </c>
      <c r="C63" s="27" t="e">
        <f>$D63*$F63</f>
        <v>#VALUE!</v>
      </c>
      <c r="D63" s="96" t="str">
        <f>IF($B63&lt;$D$43,0,IF($B63&gt;$D$44,$D$45,($D$45/($D$44-$D$43+1))+$D62))</f>
        <v/>
      </c>
      <c r="E63" s="100"/>
      <c r="F63" s="98">
        <f>'Default | C_&amp;_I | Lychee'!F63</f>
        <v>1</v>
      </c>
    </row>
    <row r="64" spans="2:6" hidden="1" outlineLevel="1" x14ac:dyDescent="0.2"/>
    <row r="65" spans="2:10" hidden="1" outlineLevel="1" x14ac:dyDescent="0.2"/>
    <row r="66" spans="2:10" ht="15" hidden="1" outlineLevel="1" x14ac:dyDescent="0.25">
      <c r="B66" s="23" t="s">
        <v>86</v>
      </c>
      <c r="C66" s="24" t="s">
        <v>7</v>
      </c>
      <c r="D66" s="24" t="s">
        <v>66</v>
      </c>
      <c r="E66" s="24" t="s">
        <v>67</v>
      </c>
      <c r="F66" s="492" t="s">
        <v>68</v>
      </c>
      <c r="G66" s="493"/>
      <c r="H66" s="493"/>
      <c r="I66" s="493"/>
      <c r="J66" s="494"/>
    </row>
    <row r="67" spans="2:10" hidden="1" outlineLevel="1" x14ac:dyDescent="0.2">
      <c r="B67" s="19" t="s">
        <v>14</v>
      </c>
      <c r="C67" s="10" t="s">
        <v>49</v>
      </c>
      <c r="D67" s="240" t="str">
        <f>IF(Selected_Crop=2,IF('PI | User'!$F$15="",'PI | User'!$E$15,'PI | User'!$F$15),"")</f>
        <v/>
      </c>
      <c r="E67" s="165"/>
      <c r="F67" s="504"/>
      <c r="G67" s="505"/>
      <c r="H67" s="505"/>
      <c r="I67" s="505"/>
      <c r="J67" s="506"/>
    </row>
    <row r="68" spans="2:10" hidden="1" outlineLevel="1" x14ac:dyDescent="0.2">
      <c r="B68" s="20" t="str">
        <f>'Default | C_&amp;_I | Lychee'!B68</f>
        <v>Weight</v>
      </c>
      <c r="C68" s="12" t="str">
        <f>'Default | C_&amp;_I | Lychee'!C68</f>
        <v>kg</v>
      </c>
      <c r="D68" s="17">
        <f>'Default | C_&amp;_I | Lychee'!D68</f>
        <v>1</v>
      </c>
      <c r="E68" s="167"/>
      <c r="F68" s="498"/>
      <c r="G68" s="499"/>
      <c r="H68" s="499"/>
      <c r="I68" s="499"/>
      <c r="J68" s="500"/>
    </row>
    <row r="69" spans="2:10" hidden="1" outlineLevel="1" x14ac:dyDescent="0.2">
      <c r="B69" s="20" t="str">
        <f>'Default | C_&amp;_I | Lychee'!B69</f>
        <v>Distance to market</v>
      </c>
      <c r="C69" s="12" t="str">
        <f>'Default | C_&amp;_I | Lychee'!C69</f>
        <v>km</v>
      </c>
      <c r="D69" s="17">
        <f>'Default | C_&amp;_I | Lychee'!D69</f>
        <v>620</v>
      </c>
      <c r="E69" s="167"/>
      <c r="F69" s="498"/>
      <c r="G69" s="499"/>
      <c r="H69" s="499"/>
      <c r="I69" s="499"/>
      <c r="J69" s="500"/>
    </row>
    <row r="70" spans="2:10" hidden="1" outlineLevel="1" x14ac:dyDescent="0.2">
      <c r="B70" s="21" t="str">
        <f>'Default | C_&amp;_I | Lychee'!B70</f>
        <v>Freight rate</v>
      </c>
      <c r="C70" s="11" t="str">
        <f>'Default | C_&amp;_I | Lychee'!C70</f>
        <v>$ / t / km</v>
      </c>
      <c r="D70" s="78">
        <f>'Default | C_&amp;_I | Lychee'!D70</f>
        <v>0.1</v>
      </c>
      <c r="E70" s="166"/>
      <c r="F70" s="501"/>
      <c r="G70" s="502"/>
      <c r="H70" s="502"/>
      <c r="I70" s="502"/>
      <c r="J70" s="503"/>
    </row>
    <row r="71" spans="2:10" hidden="1" outlineLevel="1" x14ac:dyDescent="0.2"/>
    <row r="72" spans="2:10" hidden="1" outlineLevel="1" x14ac:dyDescent="0.2"/>
    <row r="73" spans="2:10" ht="15" hidden="1" outlineLevel="1" x14ac:dyDescent="0.25">
      <c r="B73" s="23" t="s">
        <v>95</v>
      </c>
      <c r="C73" s="24" t="s">
        <v>7</v>
      </c>
      <c r="D73" s="24" t="s">
        <v>66</v>
      </c>
      <c r="E73" s="24" t="s">
        <v>67</v>
      </c>
      <c r="F73" s="492" t="s">
        <v>68</v>
      </c>
      <c r="G73" s="493"/>
      <c r="H73" s="493"/>
      <c r="I73" s="493"/>
      <c r="J73" s="494"/>
    </row>
    <row r="74" spans="2:10" hidden="1" outlineLevel="1" x14ac:dyDescent="0.2">
      <c r="B74" s="19" t="s">
        <v>15</v>
      </c>
      <c r="C74" s="15" t="s">
        <v>53</v>
      </c>
      <c r="D74" s="237" t="str">
        <f>IF(Selected_Crop=2,IF('PI | User'!$F$16="",'PI | User'!$E$16,'PI | User'!$F$16),"")</f>
        <v/>
      </c>
      <c r="E74" s="165"/>
      <c r="F74" s="495"/>
      <c r="G74" s="496"/>
      <c r="H74" s="496"/>
      <c r="I74" s="496"/>
      <c r="J74" s="497"/>
    </row>
    <row r="75" spans="2:10" hidden="1" outlineLevel="1" x14ac:dyDescent="0.2">
      <c r="B75" s="20" t="s">
        <v>96</v>
      </c>
      <c r="C75" s="17" t="s">
        <v>53</v>
      </c>
      <c r="D75" s="242" t="str">
        <f>IF(Selected_Crop=2,IF('PI | User'!$F$17="",'PI | User'!$E$17,'PI | User'!$F$17),"")</f>
        <v/>
      </c>
      <c r="E75" s="167"/>
      <c r="F75" s="486"/>
      <c r="G75" s="487"/>
      <c r="H75" s="487"/>
      <c r="I75" s="487"/>
      <c r="J75" s="488"/>
    </row>
    <row r="76" spans="2:10" hidden="1" outlineLevel="1" x14ac:dyDescent="0.2">
      <c r="B76" s="20" t="s">
        <v>97</v>
      </c>
      <c r="C76" s="17" t="s">
        <v>53</v>
      </c>
      <c r="D76" s="242" t="str">
        <f>IF(Selected_Crop=2,IF('PI | User'!$F$18="",'PI | User'!$E$18,'PI | User'!$F$18),"")</f>
        <v/>
      </c>
      <c r="E76" s="167"/>
      <c r="F76" s="486"/>
      <c r="G76" s="487"/>
      <c r="H76" s="487"/>
      <c r="I76" s="487"/>
      <c r="J76" s="488"/>
    </row>
    <row r="77" spans="2:10" hidden="1" outlineLevel="1" x14ac:dyDescent="0.2">
      <c r="B77" s="20" t="str">
        <f>'Default | C_&amp;_I | Lychee'!B77</f>
        <v>On-farm dam capacity</v>
      </c>
      <c r="C77" s="17" t="str">
        <f>'Default | C_&amp;_I | Lychee'!C77</f>
        <v>ML / ha</v>
      </c>
      <c r="D77" s="26">
        <f>'Default | C_&amp;_I | Lychee'!D77</f>
        <v>3</v>
      </c>
      <c r="E77" s="167"/>
      <c r="F77" s="486"/>
      <c r="G77" s="487"/>
      <c r="H77" s="487"/>
      <c r="I77" s="487"/>
      <c r="J77" s="488"/>
    </row>
    <row r="78" spans="2:10" hidden="1" outlineLevel="1" x14ac:dyDescent="0.2">
      <c r="B78" s="20" t="str">
        <f>'Default | C_&amp;_I | Lychee'!B78</f>
        <v>On-farm storage cost</v>
      </c>
      <c r="C78" s="17" t="str">
        <f>'Default | C_&amp;_I | Lychee'!C78</f>
        <v>$ / ML</v>
      </c>
      <c r="D78" s="17">
        <f>'Default | C_&amp;_I | Lychee'!D78</f>
        <v>1100</v>
      </c>
      <c r="E78" s="167"/>
      <c r="F78" s="486"/>
      <c r="G78" s="487"/>
      <c r="H78" s="487"/>
      <c r="I78" s="487"/>
      <c r="J78" s="488"/>
    </row>
    <row r="79" spans="2:10" hidden="1" outlineLevel="1" x14ac:dyDescent="0.2">
      <c r="B79" s="20" t="s">
        <v>101</v>
      </c>
      <c r="C79" s="17" t="s">
        <v>100</v>
      </c>
      <c r="D79" s="242" t="str">
        <f>IF(Selected_Crop=2,IF('PI | User'!$F$19="",'PI | User'!$E$19,'PI | User'!$F$19),"")</f>
        <v/>
      </c>
      <c r="E79" s="167"/>
      <c r="F79" s="486"/>
      <c r="G79" s="487"/>
      <c r="H79" s="487"/>
      <c r="I79" s="487"/>
      <c r="J79" s="488"/>
    </row>
    <row r="80" spans="2:10" hidden="1" outlineLevel="1" x14ac:dyDescent="0.2">
      <c r="B80" s="20" t="str">
        <f>'Default | C_&amp;_I | Lychee'!B80</f>
        <v>Packing and cooling facilities</v>
      </c>
      <c r="C80" s="17" t="str">
        <f>'Default | C_&amp;_I | Lychee'!C80</f>
        <v>$</v>
      </c>
      <c r="D80" s="242" t="str">
        <f>IF(Selected_Crop=2,IF('PI | User'!$F$20="",'PI | User'!$E$20,'PI | User'!$F$20),"")</f>
        <v/>
      </c>
      <c r="E80" s="167"/>
      <c r="F80" s="486"/>
      <c r="G80" s="487"/>
      <c r="H80" s="487"/>
      <c r="I80" s="487"/>
      <c r="J80" s="488"/>
    </row>
    <row r="81" spans="2:55" hidden="1" outlineLevel="1" x14ac:dyDescent="0.2">
      <c r="B81" s="88" t="str">
        <f>'Default | C_&amp;_I | Lychee'!B81</f>
        <v>Packing Shed</v>
      </c>
      <c r="C81" s="85" t="str">
        <f>'Default | C_&amp;_I | Lychee'!C81</f>
        <v>$</v>
      </c>
      <c r="D81" s="85" t="e">
        <f>('Default | C_&amp;_I | Lychee'!$D81/SUM('Default | C_&amp;_I | Lychee'!$D$81:$D$82))*$D$80</f>
        <v>#VALUE!</v>
      </c>
      <c r="E81" s="167"/>
      <c r="F81" s="486"/>
      <c r="G81" s="487"/>
      <c r="H81" s="487"/>
      <c r="I81" s="487"/>
      <c r="J81" s="488"/>
    </row>
    <row r="82" spans="2:55" hidden="1" outlineLevel="1" x14ac:dyDescent="0.2">
      <c r="B82" s="90" t="str">
        <f>'Default | C_&amp;_I | Lychee'!B82</f>
        <v>Cold Storage</v>
      </c>
      <c r="C82" s="91" t="str">
        <f>'Default | C_&amp;_I | Lychee'!C82</f>
        <v>$</v>
      </c>
      <c r="D82" s="91" t="e">
        <f>('Default | C_&amp;_I | Lychee'!$D82/SUM('Default | C_&amp;_I | Lychee'!$D$81:$D$82))*$D$80</f>
        <v>#VALUE!</v>
      </c>
      <c r="E82" s="166"/>
      <c r="F82" s="489"/>
      <c r="G82" s="490"/>
      <c r="H82" s="490"/>
      <c r="I82" s="490"/>
      <c r="J82" s="491"/>
    </row>
    <row r="83" spans="2:55" hidden="1" outlineLevel="1" x14ac:dyDescent="0.2"/>
    <row r="84" spans="2:55" hidden="1" outlineLevel="1" x14ac:dyDescent="0.2"/>
    <row r="85" spans="2:55" s="1" customFormat="1" ht="24" hidden="1" outlineLevel="1" x14ac:dyDescent="0.25">
      <c r="B85" s="106" t="s">
        <v>107</v>
      </c>
      <c r="C85" s="107" t="s">
        <v>7</v>
      </c>
      <c r="D85" s="107" t="s">
        <v>66</v>
      </c>
      <c r="E85" s="107" t="s">
        <v>67</v>
      </c>
      <c r="F85" s="522" t="s">
        <v>68</v>
      </c>
      <c r="G85" s="523"/>
      <c r="H85" s="523"/>
      <c r="I85" s="523"/>
      <c r="J85" s="524"/>
      <c r="L85" s="79" t="s">
        <v>108</v>
      </c>
      <c r="M85" s="3" t="s">
        <v>109</v>
      </c>
      <c r="N85" s="79" t="s">
        <v>110</v>
      </c>
      <c r="O85" s="79" t="s">
        <v>111</v>
      </c>
      <c r="P85" s="79" t="s">
        <v>29</v>
      </c>
      <c r="Q85" s="79" t="s">
        <v>30</v>
      </c>
      <c r="R85" s="79" t="s">
        <v>31</v>
      </c>
      <c r="S85" s="79" t="s">
        <v>32</v>
      </c>
      <c r="T85" s="79" t="s">
        <v>33</v>
      </c>
      <c r="U85" s="79" t="s">
        <v>34</v>
      </c>
      <c r="V85" s="79" t="s">
        <v>35</v>
      </c>
      <c r="W85" s="79" t="s">
        <v>36</v>
      </c>
      <c r="X85" s="79" t="s">
        <v>37</v>
      </c>
      <c r="Y85" s="79" t="s">
        <v>38</v>
      </c>
      <c r="Z85" s="79" t="s">
        <v>39</v>
      </c>
      <c r="AA85" s="79" t="s">
        <v>40</v>
      </c>
      <c r="AB85" s="79" t="s">
        <v>41</v>
      </c>
      <c r="AC85" s="79" t="s">
        <v>42</v>
      </c>
      <c r="AD85" s="79" t="s">
        <v>112</v>
      </c>
      <c r="AE85" s="79" t="s">
        <v>113</v>
      </c>
      <c r="AF85" s="79" t="s">
        <v>114</v>
      </c>
      <c r="AG85" s="79" t="s">
        <v>115</v>
      </c>
      <c r="AH85" s="79" t="s">
        <v>116</v>
      </c>
      <c r="AI85" s="79" t="s">
        <v>117</v>
      </c>
      <c r="AJ85" s="79" t="s">
        <v>118</v>
      </c>
      <c r="AK85" s="79" t="s">
        <v>119</v>
      </c>
      <c r="AL85" s="79" t="s">
        <v>120</v>
      </c>
      <c r="AM85" s="79" t="s">
        <v>121</v>
      </c>
      <c r="AN85" s="79" t="s">
        <v>122</v>
      </c>
      <c r="AO85" s="79" t="s">
        <v>123</v>
      </c>
      <c r="AP85" s="79" t="s">
        <v>124</v>
      </c>
      <c r="AQ85" s="79" t="s">
        <v>125</v>
      </c>
      <c r="AR85" s="79" t="s">
        <v>126</v>
      </c>
      <c r="AS85" s="79" t="s">
        <v>127</v>
      </c>
      <c r="AT85" s="79" t="s">
        <v>128</v>
      </c>
      <c r="AU85" s="79" t="s">
        <v>129</v>
      </c>
      <c r="AV85" s="79" t="s">
        <v>130</v>
      </c>
      <c r="AW85" s="79" t="s">
        <v>131</v>
      </c>
      <c r="AX85" s="79" t="s">
        <v>132</v>
      </c>
      <c r="AY85" s="79" t="s">
        <v>133</v>
      </c>
      <c r="AZ85" s="79" t="s">
        <v>134</v>
      </c>
      <c r="BA85" s="79" t="s">
        <v>135</v>
      </c>
      <c r="BB85" s="79" t="s">
        <v>136</v>
      </c>
      <c r="BC85" s="79" t="s">
        <v>137</v>
      </c>
    </row>
    <row r="86" spans="2:55" hidden="1" outlineLevel="1" x14ac:dyDescent="0.2">
      <c r="B86" s="19" t="str">
        <f>'Default | C_&amp;_I | Lychee'!B86</f>
        <v>Tractor 45kW (60hp)</v>
      </c>
      <c r="C86" s="15" t="str">
        <f>'Default | C_&amp;_I | Lychee'!C86</f>
        <v>$</v>
      </c>
      <c r="D86" s="254" t="e">
        <f>('Default | C_&amp;_I | Lychee'!$D86/SUM('Default | C_&amp;_I | Lychee'!$D$86:$D$96))*$D$97</f>
        <v>#VALUE!</v>
      </c>
      <c r="E86" s="165"/>
      <c r="F86" s="495"/>
      <c r="G86" s="496"/>
      <c r="H86" s="496"/>
      <c r="I86" s="496"/>
      <c r="J86" s="497"/>
      <c r="L86" s="99">
        <f>'Default | C_&amp;_I | Lychee'!L86</f>
        <v>0</v>
      </c>
      <c r="M86" s="99">
        <f>'Default | C_&amp;_I | Lychee'!M86</f>
        <v>15</v>
      </c>
      <c r="N86" s="99">
        <f t="shared" ref="N86:N96" si="16">COUNTIF($O86:$BC86,"=1")</f>
        <v>3</v>
      </c>
      <c r="O86" s="109">
        <f>IF(MOD(COLUMNS($O$85:O$85)-1,$M86)=0,1,0)</f>
        <v>1</v>
      </c>
      <c r="P86" s="109">
        <f>IF(MOD(COLUMNS($O$85:P$85)-1,$M86)=0,1,0)</f>
        <v>0</v>
      </c>
      <c r="Q86" s="109">
        <f>IF(MOD(COLUMNS($O$85:Q$85)-1,$M86)=0,1,0)</f>
        <v>0</v>
      </c>
      <c r="R86" s="109">
        <f>IF(MOD(COLUMNS($O$85:R$85)-1,$M86)=0,1,0)</f>
        <v>0</v>
      </c>
      <c r="S86" s="109">
        <f>IF(MOD(COLUMNS($O$85:S$85)-1,$M86)=0,1,0)</f>
        <v>0</v>
      </c>
      <c r="T86" s="109">
        <f>IF(MOD(COLUMNS($O$85:T$85)-1,$M86)=0,1,0)</f>
        <v>0</v>
      </c>
      <c r="U86" s="109">
        <f>IF(MOD(COLUMNS($O$85:U$85)-1,$M86)=0,1,0)</f>
        <v>0</v>
      </c>
      <c r="V86" s="109">
        <f>IF(MOD(COLUMNS($O$85:V$85)-1,$M86)=0,1,0)</f>
        <v>0</v>
      </c>
      <c r="W86" s="109">
        <f>IF(MOD(COLUMNS($O$85:W$85)-1,$M86)=0,1,0)</f>
        <v>0</v>
      </c>
      <c r="X86" s="109">
        <f>IF(MOD(COLUMNS($O$85:X$85)-1,$M86)=0,1,0)</f>
        <v>0</v>
      </c>
      <c r="Y86" s="109">
        <f>IF(MOD(COLUMNS($O$85:Y$85)-1,$M86)=0,1,0)</f>
        <v>0</v>
      </c>
      <c r="Z86" s="109">
        <f>IF(MOD(COLUMNS($O$85:Z$85)-1,$M86)=0,1,0)</f>
        <v>0</v>
      </c>
      <c r="AA86" s="109">
        <f>IF(MOD(COLUMNS($O$85:AA$85)-1,$M86)=0,1,0)</f>
        <v>0</v>
      </c>
      <c r="AB86" s="109">
        <f>IF(MOD(COLUMNS($O$85:AB$85)-1,$M86)=0,1,0)</f>
        <v>0</v>
      </c>
      <c r="AC86" s="109">
        <f>IF(MOD(COLUMNS($O$85:AC$85)-1,$M86)=0,1,0)</f>
        <v>0</v>
      </c>
      <c r="AD86" s="109">
        <f>IF(MOD(COLUMNS($O$85:AD$85)-1,$M86)=0,1,0)</f>
        <v>1</v>
      </c>
      <c r="AE86" s="109">
        <f>IF(MOD(COLUMNS($O$85:AE$85)-1,$M86)=0,1,0)</f>
        <v>0</v>
      </c>
      <c r="AF86" s="109">
        <f>IF(MOD(COLUMNS($O$85:AF$85)-1,$M86)=0,1,0)</f>
        <v>0</v>
      </c>
      <c r="AG86" s="109">
        <f>IF(MOD(COLUMNS($O$85:AG$85)-1,$M86)=0,1,0)</f>
        <v>0</v>
      </c>
      <c r="AH86" s="109">
        <f>IF(MOD(COLUMNS($O$85:AH$85)-1,$M86)=0,1,0)</f>
        <v>0</v>
      </c>
      <c r="AI86" s="109">
        <f>IF(MOD(COLUMNS($O$85:AI$85)-1,$M86)=0,1,0)</f>
        <v>0</v>
      </c>
      <c r="AJ86" s="109">
        <f>IF(MOD(COLUMNS($O$85:AJ$85)-1,$M86)=0,1,0)</f>
        <v>0</v>
      </c>
      <c r="AK86" s="109">
        <f>IF(MOD(COLUMNS($O$85:AK$85)-1,$M86)=0,1,0)</f>
        <v>0</v>
      </c>
      <c r="AL86" s="109">
        <f>IF(MOD(COLUMNS($O$85:AL$85)-1,$M86)=0,1,0)</f>
        <v>0</v>
      </c>
      <c r="AM86" s="109">
        <f>IF(MOD(COLUMNS($O$85:AM$85)-1,$M86)=0,1,0)</f>
        <v>0</v>
      </c>
      <c r="AN86" s="109">
        <f>IF(MOD(COLUMNS($O$85:AN$85)-1,$M86)=0,1,0)</f>
        <v>0</v>
      </c>
      <c r="AO86" s="109">
        <f>IF(MOD(COLUMNS($O$85:AO$85)-1,$M86)=0,1,0)</f>
        <v>0</v>
      </c>
      <c r="AP86" s="109">
        <f>IF(MOD(COLUMNS($O$85:AP$85)-1,$M86)=0,1,0)</f>
        <v>0</v>
      </c>
      <c r="AQ86" s="109">
        <f>IF(MOD(COLUMNS($O$85:AQ$85)-1,$M86)=0,1,0)</f>
        <v>0</v>
      </c>
      <c r="AR86" s="109">
        <f>IF(MOD(COLUMNS($O$85:AR$85)-1,$M86)=0,1,0)</f>
        <v>0</v>
      </c>
      <c r="AS86" s="109">
        <f>IF(MOD(COLUMNS($O$85:AS$85)-1,$M86)=0,1,0)</f>
        <v>1</v>
      </c>
      <c r="AT86" s="109">
        <f>IF(MOD(COLUMNS($O$85:AT$85)-1,$M86)=0,1,0)</f>
        <v>0</v>
      </c>
      <c r="AU86" s="109">
        <f>IF(MOD(COLUMNS($O$85:AU$85)-1,$M86)=0,1,0)</f>
        <v>0</v>
      </c>
      <c r="AV86" s="109">
        <f>IF(MOD(COLUMNS($O$85:AV$85)-1,$M86)=0,1,0)</f>
        <v>0</v>
      </c>
      <c r="AW86" s="109">
        <f>IF(MOD(COLUMNS($O$85:AW$85)-1,$M86)=0,1,0)</f>
        <v>0</v>
      </c>
      <c r="AX86" s="109">
        <f>IF(MOD(COLUMNS($O$85:AX$85)-1,$M86)=0,1,0)</f>
        <v>0</v>
      </c>
      <c r="AY86" s="109">
        <f>IF(MOD(COLUMNS($O$85:AY$85)-1,$M86)=0,1,0)</f>
        <v>0</v>
      </c>
      <c r="AZ86" s="109">
        <f>IF(MOD(COLUMNS($O$85:AZ$85)-1,$M86)=0,1,0)</f>
        <v>0</v>
      </c>
      <c r="BA86" s="109">
        <f>IF(MOD(COLUMNS($O$85:BA$85)-1,$M86)=0,1,0)</f>
        <v>0</v>
      </c>
      <c r="BB86" s="109">
        <f>IF(MOD(COLUMNS($O$85:BB$85)-1,$M86)=0,1,0)</f>
        <v>0</v>
      </c>
      <c r="BC86" s="109">
        <f>IF(MOD(COLUMNS($O$85:BC$85)-1,$M86)=0,1,0)</f>
        <v>0</v>
      </c>
    </row>
    <row r="87" spans="2:55" hidden="1" outlineLevel="1" x14ac:dyDescent="0.2">
      <c r="B87" s="20" t="str">
        <f>'Default | C_&amp;_I | Lychee'!B87</f>
        <v>Utility (4WD)</v>
      </c>
      <c r="C87" s="17" t="str">
        <f>'Default | C_&amp;_I | Lychee'!C87</f>
        <v>$</v>
      </c>
      <c r="D87" s="85" t="e">
        <f>('Default | C_&amp;_I | Lychee'!$D87/SUM('Default | C_&amp;_I | Lychee'!$D$86:$D$96))*$D$97</f>
        <v>#VALUE!</v>
      </c>
      <c r="E87" s="167"/>
      <c r="F87" s="486"/>
      <c r="G87" s="487"/>
      <c r="H87" s="487"/>
      <c r="I87" s="487"/>
      <c r="J87" s="488"/>
      <c r="L87" s="99">
        <f>'Default | C_&amp;_I | Lychee'!L87</f>
        <v>0</v>
      </c>
      <c r="M87" s="99">
        <f>'Default | C_&amp;_I | Lychee'!M87</f>
        <v>5</v>
      </c>
      <c r="N87" s="99">
        <f t="shared" si="16"/>
        <v>9</v>
      </c>
      <c r="O87" s="109">
        <f>IF(MOD(COLUMNS($O$85:O$85)-1,$M87)=0,1,0)</f>
        <v>1</v>
      </c>
      <c r="P87" s="109">
        <f>IF(MOD(COLUMNS($O$85:P$85)-1,$M87)=0,1,0)</f>
        <v>0</v>
      </c>
      <c r="Q87" s="109">
        <f>IF(MOD(COLUMNS($O$85:Q$85)-1,$M87)=0,1,0)</f>
        <v>0</v>
      </c>
      <c r="R87" s="109">
        <f>IF(MOD(COLUMNS($O$85:R$85)-1,$M87)=0,1,0)</f>
        <v>0</v>
      </c>
      <c r="S87" s="109">
        <f>IF(MOD(COLUMNS($O$85:S$85)-1,$M87)=0,1,0)</f>
        <v>0</v>
      </c>
      <c r="T87" s="109">
        <f>IF(MOD(COLUMNS($O$85:T$85)-1,$M87)=0,1,0)</f>
        <v>1</v>
      </c>
      <c r="U87" s="109">
        <f>IF(MOD(COLUMNS($O$85:U$85)-1,$M87)=0,1,0)</f>
        <v>0</v>
      </c>
      <c r="V87" s="109">
        <f>IF(MOD(COLUMNS($O$85:V$85)-1,$M87)=0,1,0)</f>
        <v>0</v>
      </c>
      <c r="W87" s="109">
        <f>IF(MOD(COLUMNS($O$85:W$85)-1,$M87)=0,1,0)</f>
        <v>0</v>
      </c>
      <c r="X87" s="109">
        <f>IF(MOD(COLUMNS($O$85:X$85)-1,$M87)=0,1,0)</f>
        <v>0</v>
      </c>
      <c r="Y87" s="109">
        <f>IF(MOD(COLUMNS($O$85:Y$85)-1,$M87)=0,1,0)</f>
        <v>1</v>
      </c>
      <c r="Z87" s="109">
        <f>IF(MOD(COLUMNS($O$85:Z$85)-1,$M87)=0,1,0)</f>
        <v>0</v>
      </c>
      <c r="AA87" s="109">
        <f>IF(MOD(COLUMNS($O$85:AA$85)-1,$M87)=0,1,0)</f>
        <v>0</v>
      </c>
      <c r="AB87" s="109">
        <f>IF(MOD(COLUMNS($O$85:AB$85)-1,$M87)=0,1,0)</f>
        <v>0</v>
      </c>
      <c r="AC87" s="109">
        <f>IF(MOD(COLUMNS($O$85:AC$85)-1,$M87)=0,1,0)</f>
        <v>0</v>
      </c>
      <c r="AD87" s="109">
        <f>IF(MOD(COLUMNS($O$85:AD$85)-1,$M87)=0,1,0)</f>
        <v>1</v>
      </c>
      <c r="AE87" s="109">
        <f>IF(MOD(COLUMNS($O$85:AE$85)-1,$M87)=0,1,0)</f>
        <v>0</v>
      </c>
      <c r="AF87" s="109">
        <f>IF(MOD(COLUMNS($O$85:AF$85)-1,$M87)=0,1,0)</f>
        <v>0</v>
      </c>
      <c r="AG87" s="109">
        <f>IF(MOD(COLUMNS($O$85:AG$85)-1,$M87)=0,1,0)</f>
        <v>0</v>
      </c>
      <c r="AH87" s="109">
        <f>IF(MOD(COLUMNS($O$85:AH$85)-1,$M87)=0,1,0)</f>
        <v>0</v>
      </c>
      <c r="AI87" s="109">
        <f>IF(MOD(COLUMNS($O$85:AI$85)-1,$M87)=0,1,0)</f>
        <v>1</v>
      </c>
      <c r="AJ87" s="109">
        <f>IF(MOD(COLUMNS($O$85:AJ$85)-1,$M87)=0,1,0)</f>
        <v>0</v>
      </c>
      <c r="AK87" s="109">
        <f>IF(MOD(COLUMNS($O$85:AK$85)-1,$M87)=0,1,0)</f>
        <v>0</v>
      </c>
      <c r="AL87" s="109">
        <f>IF(MOD(COLUMNS($O$85:AL$85)-1,$M87)=0,1,0)</f>
        <v>0</v>
      </c>
      <c r="AM87" s="109">
        <f>IF(MOD(COLUMNS($O$85:AM$85)-1,$M87)=0,1,0)</f>
        <v>0</v>
      </c>
      <c r="AN87" s="109">
        <f>IF(MOD(COLUMNS($O$85:AN$85)-1,$M87)=0,1,0)</f>
        <v>1</v>
      </c>
      <c r="AO87" s="109">
        <f>IF(MOD(COLUMNS($O$85:AO$85)-1,$M87)=0,1,0)</f>
        <v>0</v>
      </c>
      <c r="AP87" s="109">
        <f>IF(MOD(COLUMNS($O$85:AP$85)-1,$M87)=0,1,0)</f>
        <v>0</v>
      </c>
      <c r="AQ87" s="109">
        <f>IF(MOD(COLUMNS($O$85:AQ$85)-1,$M87)=0,1,0)</f>
        <v>0</v>
      </c>
      <c r="AR87" s="109">
        <f>IF(MOD(COLUMNS($O$85:AR$85)-1,$M87)=0,1,0)</f>
        <v>0</v>
      </c>
      <c r="AS87" s="109">
        <f>IF(MOD(COLUMNS($O$85:AS$85)-1,$M87)=0,1,0)</f>
        <v>1</v>
      </c>
      <c r="AT87" s="109">
        <f>IF(MOD(COLUMNS($O$85:AT$85)-1,$M87)=0,1,0)</f>
        <v>0</v>
      </c>
      <c r="AU87" s="109">
        <f>IF(MOD(COLUMNS($O$85:AU$85)-1,$M87)=0,1,0)</f>
        <v>0</v>
      </c>
      <c r="AV87" s="109">
        <f>IF(MOD(COLUMNS($O$85:AV$85)-1,$M87)=0,1,0)</f>
        <v>0</v>
      </c>
      <c r="AW87" s="109">
        <f>IF(MOD(COLUMNS($O$85:AW$85)-1,$M87)=0,1,0)</f>
        <v>0</v>
      </c>
      <c r="AX87" s="109">
        <f>IF(MOD(COLUMNS($O$85:AX$85)-1,$M87)=0,1,0)</f>
        <v>1</v>
      </c>
      <c r="AY87" s="109">
        <f>IF(MOD(COLUMNS($O$85:AY$85)-1,$M87)=0,1,0)</f>
        <v>0</v>
      </c>
      <c r="AZ87" s="109">
        <f>IF(MOD(COLUMNS($O$85:AZ$85)-1,$M87)=0,1,0)</f>
        <v>0</v>
      </c>
      <c r="BA87" s="109">
        <f>IF(MOD(COLUMNS($O$85:BA$85)-1,$M87)=0,1,0)</f>
        <v>0</v>
      </c>
      <c r="BB87" s="109">
        <f>IF(MOD(COLUMNS($O$85:BB$85)-1,$M87)=0,1,0)</f>
        <v>0</v>
      </c>
      <c r="BC87" s="109">
        <f>IF(MOD(COLUMNS($O$85:BC$85)-1,$M87)=0,1,0)</f>
        <v>1</v>
      </c>
    </row>
    <row r="88" spans="2:55" hidden="1" outlineLevel="1" x14ac:dyDescent="0.2">
      <c r="B88" s="20" t="str">
        <f>'Default | C_&amp;_I | Lychee'!B88</f>
        <v>4-wheel motorbike</v>
      </c>
      <c r="C88" s="17" t="str">
        <f>'Default | C_&amp;_I | Lychee'!C88</f>
        <v>$</v>
      </c>
      <c r="D88" s="85" t="e">
        <f>('Default | C_&amp;_I | Lychee'!$D88/SUM('Default | C_&amp;_I | Lychee'!$D$86:$D$96))*$D$97</f>
        <v>#VALUE!</v>
      </c>
      <c r="E88" s="167"/>
      <c r="F88" s="486"/>
      <c r="G88" s="487"/>
      <c r="H88" s="487"/>
      <c r="I88" s="487"/>
      <c r="J88" s="488"/>
      <c r="L88" s="99">
        <f>'Default | C_&amp;_I | Lychee'!L88</f>
        <v>0</v>
      </c>
      <c r="M88" s="99">
        <f>'Default | C_&amp;_I | Lychee'!M88</f>
        <v>10</v>
      </c>
      <c r="N88" s="99">
        <f t="shared" si="16"/>
        <v>5</v>
      </c>
      <c r="O88" s="109">
        <f>IF(MOD(COLUMNS($O$85:O$85)-1,$M88)=0,1,0)</f>
        <v>1</v>
      </c>
      <c r="P88" s="109">
        <f>IF(MOD(COLUMNS($O$85:P$85)-1,$M88)=0,1,0)</f>
        <v>0</v>
      </c>
      <c r="Q88" s="109">
        <f>IF(MOD(COLUMNS($O$85:Q$85)-1,$M88)=0,1,0)</f>
        <v>0</v>
      </c>
      <c r="R88" s="109">
        <f>IF(MOD(COLUMNS($O$85:R$85)-1,$M88)=0,1,0)</f>
        <v>0</v>
      </c>
      <c r="S88" s="109">
        <f>IF(MOD(COLUMNS($O$85:S$85)-1,$M88)=0,1,0)</f>
        <v>0</v>
      </c>
      <c r="T88" s="109">
        <f>IF(MOD(COLUMNS($O$85:T$85)-1,$M88)=0,1,0)</f>
        <v>0</v>
      </c>
      <c r="U88" s="109">
        <f>IF(MOD(COLUMNS($O$85:U$85)-1,$M88)=0,1,0)</f>
        <v>0</v>
      </c>
      <c r="V88" s="109">
        <f>IF(MOD(COLUMNS($O$85:V$85)-1,$M88)=0,1,0)</f>
        <v>0</v>
      </c>
      <c r="W88" s="109">
        <f>IF(MOD(COLUMNS($O$85:W$85)-1,$M88)=0,1,0)</f>
        <v>0</v>
      </c>
      <c r="X88" s="109">
        <f>IF(MOD(COLUMNS($O$85:X$85)-1,$M88)=0,1,0)</f>
        <v>0</v>
      </c>
      <c r="Y88" s="109">
        <f>IF(MOD(COLUMNS($O$85:Y$85)-1,$M88)=0,1,0)</f>
        <v>1</v>
      </c>
      <c r="Z88" s="109">
        <f>IF(MOD(COLUMNS($O$85:Z$85)-1,$M88)=0,1,0)</f>
        <v>0</v>
      </c>
      <c r="AA88" s="109">
        <f>IF(MOD(COLUMNS($O$85:AA$85)-1,$M88)=0,1,0)</f>
        <v>0</v>
      </c>
      <c r="AB88" s="109">
        <f>IF(MOD(COLUMNS($O$85:AB$85)-1,$M88)=0,1,0)</f>
        <v>0</v>
      </c>
      <c r="AC88" s="109">
        <f>IF(MOD(COLUMNS($O$85:AC$85)-1,$M88)=0,1,0)</f>
        <v>0</v>
      </c>
      <c r="AD88" s="109">
        <f>IF(MOD(COLUMNS($O$85:AD$85)-1,$M88)=0,1,0)</f>
        <v>0</v>
      </c>
      <c r="AE88" s="109">
        <f>IF(MOD(COLUMNS($O$85:AE$85)-1,$M88)=0,1,0)</f>
        <v>0</v>
      </c>
      <c r="AF88" s="109">
        <f>IF(MOD(COLUMNS($O$85:AF$85)-1,$M88)=0,1,0)</f>
        <v>0</v>
      </c>
      <c r="AG88" s="109">
        <f>IF(MOD(COLUMNS($O$85:AG$85)-1,$M88)=0,1,0)</f>
        <v>0</v>
      </c>
      <c r="AH88" s="109">
        <f>IF(MOD(COLUMNS($O$85:AH$85)-1,$M88)=0,1,0)</f>
        <v>0</v>
      </c>
      <c r="AI88" s="109">
        <f>IF(MOD(COLUMNS($O$85:AI$85)-1,$M88)=0,1,0)</f>
        <v>1</v>
      </c>
      <c r="AJ88" s="109">
        <f>IF(MOD(COLUMNS($O$85:AJ$85)-1,$M88)=0,1,0)</f>
        <v>0</v>
      </c>
      <c r="AK88" s="109">
        <f>IF(MOD(COLUMNS($O$85:AK$85)-1,$M88)=0,1,0)</f>
        <v>0</v>
      </c>
      <c r="AL88" s="109">
        <f>IF(MOD(COLUMNS($O$85:AL$85)-1,$M88)=0,1,0)</f>
        <v>0</v>
      </c>
      <c r="AM88" s="109">
        <f>IF(MOD(COLUMNS($O$85:AM$85)-1,$M88)=0,1,0)</f>
        <v>0</v>
      </c>
      <c r="AN88" s="109">
        <f>IF(MOD(COLUMNS($O$85:AN$85)-1,$M88)=0,1,0)</f>
        <v>0</v>
      </c>
      <c r="AO88" s="109">
        <f>IF(MOD(COLUMNS($O$85:AO$85)-1,$M88)=0,1,0)</f>
        <v>0</v>
      </c>
      <c r="AP88" s="109">
        <f>IF(MOD(COLUMNS($O$85:AP$85)-1,$M88)=0,1,0)</f>
        <v>0</v>
      </c>
      <c r="AQ88" s="109">
        <f>IF(MOD(COLUMNS($O$85:AQ$85)-1,$M88)=0,1,0)</f>
        <v>0</v>
      </c>
      <c r="AR88" s="109">
        <f>IF(MOD(COLUMNS($O$85:AR$85)-1,$M88)=0,1,0)</f>
        <v>0</v>
      </c>
      <c r="AS88" s="109">
        <f>IF(MOD(COLUMNS($O$85:AS$85)-1,$M88)=0,1,0)</f>
        <v>1</v>
      </c>
      <c r="AT88" s="109">
        <f>IF(MOD(COLUMNS($O$85:AT$85)-1,$M88)=0,1,0)</f>
        <v>0</v>
      </c>
      <c r="AU88" s="109">
        <f>IF(MOD(COLUMNS($O$85:AU$85)-1,$M88)=0,1,0)</f>
        <v>0</v>
      </c>
      <c r="AV88" s="109">
        <f>IF(MOD(COLUMNS($O$85:AV$85)-1,$M88)=0,1,0)</f>
        <v>0</v>
      </c>
      <c r="AW88" s="109">
        <f>IF(MOD(COLUMNS($O$85:AW$85)-1,$M88)=0,1,0)</f>
        <v>0</v>
      </c>
      <c r="AX88" s="109">
        <f>IF(MOD(COLUMNS($O$85:AX$85)-1,$M88)=0,1,0)</f>
        <v>0</v>
      </c>
      <c r="AY88" s="109">
        <f>IF(MOD(COLUMNS($O$85:AY$85)-1,$M88)=0,1,0)</f>
        <v>0</v>
      </c>
      <c r="AZ88" s="109">
        <f>IF(MOD(COLUMNS($O$85:AZ$85)-1,$M88)=0,1,0)</f>
        <v>0</v>
      </c>
      <c r="BA88" s="109">
        <f>IF(MOD(COLUMNS($O$85:BA$85)-1,$M88)=0,1,0)</f>
        <v>0</v>
      </c>
      <c r="BB88" s="109">
        <f>IF(MOD(COLUMNS($O$85:BB$85)-1,$M88)=0,1,0)</f>
        <v>0</v>
      </c>
      <c r="BC88" s="109">
        <f>IF(MOD(COLUMNS($O$85:BC$85)-1,$M88)=0,1,0)</f>
        <v>1</v>
      </c>
    </row>
    <row r="89" spans="2:55" hidden="1" outlineLevel="1" x14ac:dyDescent="0.2">
      <c r="B89" s="20" t="str">
        <f>'Default | C_&amp;_I | Lychee'!B89</f>
        <v>Cherry picker</v>
      </c>
      <c r="C89" s="17" t="str">
        <f>'Default | C_&amp;_I | Lychee'!C89</f>
        <v>$</v>
      </c>
      <c r="D89" s="85" t="e">
        <f>('Default | C_&amp;_I | Lychee'!$D89/SUM('Default | C_&amp;_I | Lychee'!$D$86:$D$96))*$D$97</f>
        <v>#VALUE!</v>
      </c>
      <c r="E89" s="167"/>
      <c r="F89" s="486"/>
      <c r="G89" s="487"/>
      <c r="H89" s="487"/>
      <c r="I89" s="487"/>
      <c r="J89" s="488"/>
      <c r="L89" s="99">
        <f>'Default | C_&amp;_I | Lychee'!L89</f>
        <v>8</v>
      </c>
      <c r="M89" s="99">
        <f>'Default | C_&amp;_I | Lychee'!M89</f>
        <v>15</v>
      </c>
      <c r="N89" s="99">
        <f t="shared" si="16"/>
        <v>3</v>
      </c>
      <c r="O89" s="109">
        <v>0</v>
      </c>
      <c r="P89" s="109">
        <v>0</v>
      </c>
      <c r="Q89" s="109">
        <v>0</v>
      </c>
      <c r="R89" s="109">
        <v>0</v>
      </c>
      <c r="S89" s="109">
        <v>0</v>
      </c>
      <c r="T89" s="109">
        <v>0</v>
      </c>
      <c r="U89" s="109">
        <v>0</v>
      </c>
      <c r="V89" s="109">
        <v>0</v>
      </c>
      <c r="W89" s="109">
        <f>IF(MOD(COLUMNS($W$85:W$85)-1,$M89)=0,1,0)</f>
        <v>1</v>
      </c>
      <c r="X89" s="109">
        <f>IF(MOD(COLUMNS($W$85:X$85)-1,$M89)=0,1,0)</f>
        <v>0</v>
      </c>
      <c r="Y89" s="109">
        <f>IF(MOD(COLUMNS($W$85:Y$85)-1,$M89)=0,1,0)</f>
        <v>0</v>
      </c>
      <c r="Z89" s="109">
        <f>IF(MOD(COLUMNS($W$85:Z$85)-1,$M89)=0,1,0)</f>
        <v>0</v>
      </c>
      <c r="AA89" s="109">
        <f>IF(MOD(COLUMNS($W$85:AA$85)-1,$M89)=0,1,0)</f>
        <v>0</v>
      </c>
      <c r="AB89" s="109">
        <f>IF(MOD(COLUMNS($W$85:AB$85)-1,$M89)=0,1,0)</f>
        <v>0</v>
      </c>
      <c r="AC89" s="109">
        <f>IF(MOD(COLUMNS($W$85:AC$85)-1,$M89)=0,1,0)</f>
        <v>0</v>
      </c>
      <c r="AD89" s="109">
        <f>IF(MOD(COLUMNS($W$85:AD$85)-1,$M89)=0,1,0)</f>
        <v>0</v>
      </c>
      <c r="AE89" s="109">
        <f>IF(MOD(COLUMNS($W$85:AE$85)-1,$M89)=0,1,0)</f>
        <v>0</v>
      </c>
      <c r="AF89" s="109">
        <f>IF(MOD(COLUMNS($W$85:AF$85)-1,$M89)=0,1,0)</f>
        <v>0</v>
      </c>
      <c r="AG89" s="109">
        <f>IF(MOD(COLUMNS($W$85:AG$85)-1,$M89)=0,1,0)</f>
        <v>0</v>
      </c>
      <c r="AH89" s="109">
        <f>IF(MOD(COLUMNS($W$85:AH$85)-1,$M89)=0,1,0)</f>
        <v>0</v>
      </c>
      <c r="AI89" s="109">
        <f>IF(MOD(COLUMNS($W$85:AI$85)-1,$M89)=0,1,0)</f>
        <v>0</v>
      </c>
      <c r="AJ89" s="109">
        <f>IF(MOD(COLUMNS($W$85:AJ$85)-1,$M89)=0,1,0)</f>
        <v>0</v>
      </c>
      <c r="AK89" s="109">
        <f>IF(MOD(COLUMNS($W$85:AK$85)-1,$M89)=0,1,0)</f>
        <v>0</v>
      </c>
      <c r="AL89" s="109">
        <f>IF(MOD(COLUMNS($W$85:AL$85)-1,$M89)=0,1,0)</f>
        <v>1</v>
      </c>
      <c r="AM89" s="109">
        <f>IF(MOD(COLUMNS($W$85:AM$85)-1,$M89)=0,1,0)</f>
        <v>0</v>
      </c>
      <c r="AN89" s="109">
        <f>IF(MOD(COLUMNS($W$85:AN$85)-1,$M89)=0,1,0)</f>
        <v>0</v>
      </c>
      <c r="AO89" s="109">
        <f>IF(MOD(COLUMNS($W$85:AO$85)-1,$M89)=0,1,0)</f>
        <v>0</v>
      </c>
      <c r="AP89" s="109">
        <f>IF(MOD(COLUMNS($W$85:AP$85)-1,$M89)=0,1,0)</f>
        <v>0</v>
      </c>
      <c r="AQ89" s="109">
        <f>IF(MOD(COLUMNS($W$85:AQ$85)-1,$M89)=0,1,0)</f>
        <v>0</v>
      </c>
      <c r="AR89" s="109">
        <f>IF(MOD(COLUMNS($W$85:AR$85)-1,$M89)=0,1,0)</f>
        <v>0</v>
      </c>
      <c r="AS89" s="109">
        <f>IF(MOD(COLUMNS($W$85:AS$85)-1,$M89)=0,1,0)</f>
        <v>0</v>
      </c>
      <c r="AT89" s="109">
        <f>IF(MOD(COLUMNS($W$85:AT$85)-1,$M89)=0,1,0)</f>
        <v>0</v>
      </c>
      <c r="AU89" s="109">
        <f>IF(MOD(COLUMNS($W$85:AU$85)-1,$M89)=0,1,0)</f>
        <v>0</v>
      </c>
      <c r="AV89" s="109">
        <f>IF(MOD(COLUMNS($W$85:AV$85)-1,$M89)=0,1,0)</f>
        <v>0</v>
      </c>
      <c r="AW89" s="109">
        <f>IF(MOD(COLUMNS($W$85:AW$85)-1,$M89)=0,1,0)</f>
        <v>0</v>
      </c>
      <c r="AX89" s="109">
        <f>IF(MOD(COLUMNS($W$85:AX$85)-1,$M89)=0,1,0)</f>
        <v>0</v>
      </c>
      <c r="AY89" s="109">
        <f>IF(MOD(COLUMNS($W$85:AY$85)-1,$M89)=0,1,0)</f>
        <v>0</v>
      </c>
      <c r="AZ89" s="109">
        <f>IF(MOD(COLUMNS($W$85:AZ$85)-1,$M89)=0,1,0)</f>
        <v>0</v>
      </c>
      <c r="BA89" s="109">
        <f>IF(MOD(COLUMNS($W$85:BA$85)-1,$M89)=0,1,0)</f>
        <v>1</v>
      </c>
      <c r="BB89" s="109">
        <f>IF(MOD(COLUMNS($W$85:BB$85)-1,$M89)=0,1,0)</f>
        <v>0</v>
      </c>
      <c r="BC89" s="109">
        <f>IF(MOD(COLUMNS($W$85:BC$85)-1,$M89)=0,1,0)</f>
        <v>0</v>
      </c>
    </row>
    <row r="90" spans="2:55" hidden="1" outlineLevel="1" x14ac:dyDescent="0.2">
      <c r="B90" s="20" t="str">
        <f>'Default | C_&amp;_I | Lychee'!B90</f>
        <v>Slasher</v>
      </c>
      <c r="C90" s="17" t="str">
        <f>'Default | C_&amp;_I | Lychee'!C90</f>
        <v>$</v>
      </c>
      <c r="D90" s="85" t="e">
        <f>('Default | C_&amp;_I | Lychee'!$D90/SUM('Default | C_&amp;_I | Lychee'!$D$86:$D$96))*$D$97</f>
        <v>#VALUE!</v>
      </c>
      <c r="E90" s="167"/>
      <c r="F90" s="486"/>
      <c r="G90" s="487"/>
      <c r="H90" s="487"/>
      <c r="I90" s="487"/>
      <c r="J90" s="488"/>
      <c r="L90" s="99">
        <f>'Default | C_&amp;_I | Lychee'!L90</f>
        <v>0</v>
      </c>
      <c r="M90" s="99">
        <f>'Default | C_&amp;_I | Lychee'!M90</f>
        <v>15</v>
      </c>
      <c r="N90" s="99">
        <f t="shared" si="16"/>
        <v>3</v>
      </c>
      <c r="O90" s="109">
        <f>IF(MOD(COLUMNS($O$85:O$85)-1,$M90)=0,1,0)</f>
        <v>1</v>
      </c>
      <c r="P90" s="109">
        <f>IF(MOD(COLUMNS($O$85:P$85)-1,$M90)=0,1,0)</f>
        <v>0</v>
      </c>
      <c r="Q90" s="109">
        <f>IF(MOD(COLUMNS($O$85:Q$85)-1,$M90)=0,1,0)</f>
        <v>0</v>
      </c>
      <c r="R90" s="109">
        <f>IF(MOD(COLUMNS($O$85:R$85)-1,$M90)=0,1,0)</f>
        <v>0</v>
      </c>
      <c r="S90" s="109">
        <f>IF(MOD(COLUMNS($O$85:S$85)-1,$M90)=0,1,0)</f>
        <v>0</v>
      </c>
      <c r="T90" s="109">
        <f>IF(MOD(COLUMNS($O$85:T$85)-1,$M90)=0,1,0)</f>
        <v>0</v>
      </c>
      <c r="U90" s="109">
        <f>IF(MOD(COLUMNS($O$85:U$85)-1,$M90)=0,1,0)</f>
        <v>0</v>
      </c>
      <c r="V90" s="109">
        <f>IF(MOD(COLUMNS($O$85:V$85)-1,$M90)=0,1,0)</f>
        <v>0</v>
      </c>
      <c r="W90" s="109">
        <f>IF(MOD(COLUMNS($O$85:W$85)-1,$M90)=0,1,0)</f>
        <v>0</v>
      </c>
      <c r="X90" s="109">
        <f>IF(MOD(COLUMNS($O$85:X$85)-1,$M90)=0,1,0)</f>
        <v>0</v>
      </c>
      <c r="Y90" s="109">
        <f>IF(MOD(COLUMNS($O$85:Y$85)-1,$M90)=0,1,0)</f>
        <v>0</v>
      </c>
      <c r="Z90" s="109">
        <f>IF(MOD(COLUMNS($O$85:Z$85)-1,$M90)=0,1,0)</f>
        <v>0</v>
      </c>
      <c r="AA90" s="109">
        <f>IF(MOD(COLUMNS($O$85:AA$85)-1,$M90)=0,1,0)</f>
        <v>0</v>
      </c>
      <c r="AB90" s="109">
        <f>IF(MOD(COLUMNS($O$85:AB$85)-1,$M90)=0,1,0)</f>
        <v>0</v>
      </c>
      <c r="AC90" s="109">
        <f>IF(MOD(COLUMNS($O$85:AC$85)-1,$M90)=0,1,0)</f>
        <v>0</v>
      </c>
      <c r="AD90" s="109">
        <f>IF(MOD(COLUMNS($O$85:AD$85)-1,$M90)=0,1,0)</f>
        <v>1</v>
      </c>
      <c r="AE90" s="109">
        <f>IF(MOD(COLUMNS($O$85:AE$85)-1,$M90)=0,1,0)</f>
        <v>0</v>
      </c>
      <c r="AF90" s="109">
        <f>IF(MOD(COLUMNS($O$85:AF$85)-1,$M90)=0,1,0)</f>
        <v>0</v>
      </c>
      <c r="AG90" s="109">
        <f>IF(MOD(COLUMNS($O$85:AG$85)-1,$M90)=0,1,0)</f>
        <v>0</v>
      </c>
      <c r="AH90" s="109">
        <f>IF(MOD(COLUMNS($O$85:AH$85)-1,$M90)=0,1,0)</f>
        <v>0</v>
      </c>
      <c r="AI90" s="109">
        <f>IF(MOD(COLUMNS($O$85:AI$85)-1,$M90)=0,1,0)</f>
        <v>0</v>
      </c>
      <c r="AJ90" s="109">
        <f>IF(MOD(COLUMNS($O$85:AJ$85)-1,$M90)=0,1,0)</f>
        <v>0</v>
      </c>
      <c r="AK90" s="109">
        <f>IF(MOD(COLUMNS($O$85:AK$85)-1,$M90)=0,1,0)</f>
        <v>0</v>
      </c>
      <c r="AL90" s="109">
        <f>IF(MOD(COLUMNS($O$85:AL$85)-1,$M90)=0,1,0)</f>
        <v>0</v>
      </c>
      <c r="AM90" s="109">
        <f>IF(MOD(COLUMNS($O$85:AM$85)-1,$M90)=0,1,0)</f>
        <v>0</v>
      </c>
      <c r="AN90" s="109">
        <f>IF(MOD(COLUMNS($O$85:AN$85)-1,$M90)=0,1,0)</f>
        <v>0</v>
      </c>
      <c r="AO90" s="109">
        <f>IF(MOD(COLUMNS($O$85:AO$85)-1,$M90)=0,1,0)</f>
        <v>0</v>
      </c>
      <c r="AP90" s="109">
        <f>IF(MOD(COLUMNS($O$85:AP$85)-1,$M90)=0,1,0)</f>
        <v>0</v>
      </c>
      <c r="AQ90" s="109">
        <f>IF(MOD(COLUMNS($O$85:AQ$85)-1,$M90)=0,1,0)</f>
        <v>0</v>
      </c>
      <c r="AR90" s="109">
        <f>IF(MOD(COLUMNS($O$85:AR$85)-1,$M90)=0,1,0)</f>
        <v>0</v>
      </c>
      <c r="AS90" s="109">
        <f>IF(MOD(COLUMNS($O$85:AS$85)-1,$M90)=0,1,0)</f>
        <v>1</v>
      </c>
      <c r="AT90" s="109">
        <f>IF(MOD(COLUMNS($O$85:AT$85)-1,$M90)=0,1,0)</f>
        <v>0</v>
      </c>
      <c r="AU90" s="109">
        <f>IF(MOD(COLUMNS($O$85:AU$85)-1,$M90)=0,1,0)</f>
        <v>0</v>
      </c>
      <c r="AV90" s="109">
        <f>IF(MOD(COLUMNS($O$85:AV$85)-1,$M90)=0,1,0)</f>
        <v>0</v>
      </c>
      <c r="AW90" s="109">
        <f>IF(MOD(COLUMNS($O$85:AW$85)-1,$M90)=0,1,0)</f>
        <v>0</v>
      </c>
      <c r="AX90" s="109">
        <f>IF(MOD(COLUMNS($O$85:AX$85)-1,$M90)=0,1,0)</f>
        <v>0</v>
      </c>
      <c r="AY90" s="109">
        <f>IF(MOD(COLUMNS($O$85:AY$85)-1,$M90)=0,1,0)</f>
        <v>0</v>
      </c>
      <c r="AZ90" s="109">
        <f>IF(MOD(COLUMNS($O$85:AZ$85)-1,$M90)=0,1,0)</f>
        <v>0</v>
      </c>
      <c r="BA90" s="109">
        <f>IF(MOD(COLUMNS($O$85:BA$85)-1,$M90)=0,1,0)</f>
        <v>0</v>
      </c>
      <c r="BB90" s="109">
        <f>IF(MOD(COLUMNS($O$85:BB$85)-1,$M90)=0,1,0)</f>
        <v>0</v>
      </c>
      <c r="BC90" s="109">
        <f>IF(MOD(COLUMNS($O$85:BC$85)-1,$M90)=0,1,0)</f>
        <v>0</v>
      </c>
    </row>
    <row r="91" spans="2:55" hidden="1" outlineLevel="1" x14ac:dyDescent="0.2">
      <c r="B91" s="20" t="str">
        <f>'Default | C_&amp;_I | Lychee'!B91</f>
        <v>Fertigation unit</v>
      </c>
      <c r="C91" s="17" t="str">
        <f>'Default | C_&amp;_I | Lychee'!C91</f>
        <v>$</v>
      </c>
      <c r="D91" s="85" t="e">
        <f>('Default | C_&amp;_I | Lychee'!$D91/SUM('Default | C_&amp;_I | Lychee'!$D$86:$D$96))*$D$97</f>
        <v>#VALUE!</v>
      </c>
      <c r="E91" s="167"/>
      <c r="F91" s="486"/>
      <c r="G91" s="487"/>
      <c r="H91" s="487"/>
      <c r="I91" s="487"/>
      <c r="J91" s="488"/>
      <c r="L91" s="99">
        <f>'Default | C_&amp;_I | Lychee'!L91</f>
        <v>0</v>
      </c>
      <c r="M91" s="99">
        <f>'Default | C_&amp;_I | Lychee'!M91</f>
        <v>10</v>
      </c>
      <c r="N91" s="99">
        <f t="shared" si="16"/>
        <v>5</v>
      </c>
      <c r="O91" s="109">
        <f>IF(MOD(COLUMNS($O$85:O$85)-1,$M91)=0,1,0)</f>
        <v>1</v>
      </c>
      <c r="P91" s="109">
        <f>IF(MOD(COLUMNS($O$85:P$85)-1,$M91)=0,1,0)</f>
        <v>0</v>
      </c>
      <c r="Q91" s="109">
        <f>IF(MOD(COLUMNS($O$85:Q$85)-1,$M91)=0,1,0)</f>
        <v>0</v>
      </c>
      <c r="R91" s="109">
        <f>IF(MOD(COLUMNS($O$85:R$85)-1,$M91)=0,1,0)</f>
        <v>0</v>
      </c>
      <c r="S91" s="109">
        <f>IF(MOD(COLUMNS($O$85:S$85)-1,$M91)=0,1,0)</f>
        <v>0</v>
      </c>
      <c r="T91" s="109">
        <f>IF(MOD(COLUMNS($O$85:T$85)-1,$M91)=0,1,0)</f>
        <v>0</v>
      </c>
      <c r="U91" s="109">
        <f>IF(MOD(COLUMNS($O$85:U$85)-1,$M91)=0,1,0)</f>
        <v>0</v>
      </c>
      <c r="V91" s="109">
        <f>IF(MOD(COLUMNS($O$85:V$85)-1,$M91)=0,1,0)</f>
        <v>0</v>
      </c>
      <c r="W91" s="109">
        <f>IF(MOD(COLUMNS($O$85:W$85)-1,$M91)=0,1,0)</f>
        <v>0</v>
      </c>
      <c r="X91" s="109">
        <f>IF(MOD(COLUMNS($O$85:X$85)-1,$M91)=0,1,0)</f>
        <v>0</v>
      </c>
      <c r="Y91" s="109">
        <f>IF(MOD(COLUMNS($O$85:Y$85)-1,$M91)=0,1,0)</f>
        <v>1</v>
      </c>
      <c r="Z91" s="109">
        <f>IF(MOD(COLUMNS($O$85:Z$85)-1,$M91)=0,1,0)</f>
        <v>0</v>
      </c>
      <c r="AA91" s="109">
        <f>IF(MOD(COLUMNS($O$85:AA$85)-1,$M91)=0,1,0)</f>
        <v>0</v>
      </c>
      <c r="AB91" s="109">
        <f>IF(MOD(COLUMNS($O$85:AB$85)-1,$M91)=0,1,0)</f>
        <v>0</v>
      </c>
      <c r="AC91" s="109">
        <f>IF(MOD(COLUMNS($O$85:AC$85)-1,$M91)=0,1,0)</f>
        <v>0</v>
      </c>
      <c r="AD91" s="109">
        <f>IF(MOD(COLUMNS($O$85:AD$85)-1,$M91)=0,1,0)</f>
        <v>0</v>
      </c>
      <c r="AE91" s="109">
        <f>IF(MOD(COLUMNS($O$85:AE$85)-1,$M91)=0,1,0)</f>
        <v>0</v>
      </c>
      <c r="AF91" s="109">
        <f>IF(MOD(COLUMNS($O$85:AF$85)-1,$M91)=0,1,0)</f>
        <v>0</v>
      </c>
      <c r="AG91" s="109">
        <f>IF(MOD(COLUMNS($O$85:AG$85)-1,$M91)=0,1,0)</f>
        <v>0</v>
      </c>
      <c r="AH91" s="109">
        <f>IF(MOD(COLUMNS($O$85:AH$85)-1,$M91)=0,1,0)</f>
        <v>0</v>
      </c>
      <c r="AI91" s="109">
        <f>IF(MOD(COLUMNS($O$85:AI$85)-1,$M91)=0,1,0)</f>
        <v>1</v>
      </c>
      <c r="AJ91" s="109">
        <f>IF(MOD(COLUMNS($O$85:AJ$85)-1,$M91)=0,1,0)</f>
        <v>0</v>
      </c>
      <c r="AK91" s="109">
        <f>IF(MOD(COLUMNS($O$85:AK$85)-1,$M91)=0,1,0)</f>
        <v>0</v>
      </c>
      <c r="AL91" s="109">
        <f>IF(MOD(COLUMNS($O$85:AL$85)-1,$M91)=0,1,0)</f>
        <v>0</v>
      </c>
      <c r="AM91" s="109">
        <f>IF(MOD(COLUMNS($O$85:AM$85)-1,$M91)=0,1,0)</f>
        <v>0</v>
      </c>
      <c r="AN91" s="109">
        <f>IF(MOD(COLUMNS($O$85:AN$85)-1,$M91)=0,1,0)</f>
        <v>0</v>
      </c>
      <c r="AO91" s="109">
        <f>IF(MOD(COLUMNS($O$85:AO$85)-1,$M91)=0,1,0)</f>
        <v>0</v>
      </c>
      <c r="AP91" s="109">
        <f>IF(MOD(COLUMNS($O$85:AP$85)-1,$M91)=0,1,0)</f>
        <v>0</v>
      </c>
      <c r="AQ91" s="109">
        <f>IF(MOD(COLUMNS($O$85:AQ$85)-1,$M91)=0,1,0)</f>
        <v>0</v>
      </c>
      <c r="AR91" s="109">
        <f>IF(MOD(COLUMNS($O$85:AR$85)-1,$M91)=0,1,0)</f>
        <v>0</v>
      </c>
      <c r="AS91" s="109">
        <f>IF(MOD(COLUMNS($O$85:AS$85)-1,$M91)=0,1,0)</f>
        <v>1</v>
      </c>
      <c r="AT91" s="109">
        <f>IF(MOD(COLUMNS($O$85:AT$85)-1,$M91)=0,1,0)</f>
        <v>0</v>
      </c>
      <c r="AU91" s="109">
        <f>IF(MOD(COLUMNS($O$85:AU$85)-1,$M91)=0,1,0)</f>
        <v>0</v>
      </c>
      <c r="AV91" s="109">
        <f>IF(MOD(COLUMNS($O$85:AV$85)-1,$M91)=0,1,0)</f>
        <v>0</v>
      </c>
      <c r="AW91" s="109">
        <f>IF(MOD(COLUMNS($O$85:AW$85)-1,$M91)=0,1,0)</f>
        <v>0</v>
      </c>
      <c r="AX91" s="109">
        <f>IF(MOD(COLUMNS($O$85:AX$85)-1,$M91)=0,1,0)</f>
        <v>0</v>
      </c>
      <c r="AY91" s="109">
        <f>IF(MOD(COLUMNS($O$85:AY$85)-1,$M91)=0,1,0)</f>
        <v>0</v>
      </c>
      <c r="AZ91" s="109">
        <f>IF(MOD(COLUMNS($O$85:AZ$85)-1,$M91)=0,1,0)</f>
        <v>0</v>
      </c>
      <c r="BA91" s="109">
        <f>IF(MOD(COLUMNS($O$85:BA$85)-1,$M91)=0,1,0)</f>
        <v>0</v>
      </c>
      <c r="BB91" s="109">
        <f>IF(MOD(COLUMNS($O$85:BB$85)-1,$M91)=0,1,0)</f>
        <v>0</v>
      </c>
      <c r="BC91" s="109">
        <f>IF(MOD(COLUMNS($O$85:BC$85)-1,$M91)=0,1,0)</f>
        <v>1</v>
      </c>
    </row>
    <row r="92" spans="2:55" hidden="1" outlineLevel="1" x14ac:dyDescent="0.2">
      <c r="B92" s="20" t="str">
        <f>'Default | C_&amp;_I | Lychee'!B92</f>
        <v>Spray outfit for spot spraying grass &amp; weeds</v>
      </c>
      <c r="C92" s="17" t="str">
        <f>'Default | C_&amp;_I | Lychee'!C92</f>
        <v>$</v>
      </c>
      <c r="D92" s="85" t="e">
        <f>('Default | C_&amp;_I | Lychee'!$D92/SUM('Default | C_&amp;_I | Lychee'!$D$86:$D$96))*$D$97</f>
        <v>#VALUE!</v>
      </c>
      <c r="E92" s="167"/>
      <c r="F92" s="486"/>
      <c r="G92" s="487"/>
      <c r="H92" s="487"/>
      <c r="I92" s="487"/>
      <c r="J92" s="488"/>
      <c r="L92" s="99">
        <f>'Default | C_&amp;_I | Lychee'!L92</f>
        <v>0</v>
      </c>
      <c r="M92" s="99">
        <f>'Default | C_&amp;_I | Lychee'!M92</f>
        <v>15</v>
      </c>
      <c r="N92" s="99">
        <f t="shared" si="16"/>
        <v>3</v>
      </c>
      <c r="O92" s="109">
        <f>IF(MOD(COLUMNS($O$85:O$85)-1,$M92)=0,1,0)</f>
        <v>1</v>
      </c>
      <c r="P92" s="109">
        <f>IF(MOD(COLUMNS($O$85:P$85)-1,$M92)=0,1,0)</f>
        <v>0</v>
      </c>
      <c r="Q92" s="109">
        <f>IF(MOD(COLUMNS($O$85:Q$85)-1,$M92)=0,1,0)</f>
        <v>0</v>
      </c>
      <c r="R92" s="109">
        <f>IF(MOD(COLUMNS($O$85:R$85)-1,$M92)=0,1,0)</f>
        <v>0</v>
      </c>
      <c r="S92" s="109">
        <f>IF(MOD(COLUMNS($O$85:S$85)-1,$M92)=0,1,0)</f>
        <v>0</v>
      </c>
      <c r="T92" s="109">
        <f>IF(MOD(COLUMNS($O$85:T$85)-1,$M92)=0,1,0)</f>
        <v>0</v>
      </c>
      <c r="U92" s="109">
        <f>IF(MOD(COLUMNS($O$85:U$85)-1,$M92)=0,1,0)</f>
        <v>0</v>
      </c>
      <c r="V92" s="109">
        <f>IF(MOD(COLUMNS($O$85:V$85)-1,$M92)=0,1,0)</f>
        <v>0</v>
      </c>
      <c r="W92" s="109">
        <f>IF(MOD(COLUMNS($O$85:W$85)-1,$M92)=0,1,0)</f>
        <v>0</v>
      </c>
      <c r="X92" s="109">
        <f>IF(MOD(COLUMNS($O$85:X$85)-1,$M92)=0,1,0)</f>
        <v>0</v>
      </c>
      <c r="Y92" s="109">
        <f>IF(MOD(COLUMNS($O$85:Y$85)-1,$M92)=0,1,0)</f>
        <v>0</v>
      </c>
      <c r="Z92" s="109">
        <f>IF(MOD(COLUMNS($O$85:Z$85)-1,$M92)=0,1,0)</f>
        <v>0</v>
      </c>
      <c r="AA92" s="109">
        <f>IF(MOD(COLUMNS($O$85:AA$85)-1,$M92)=0,1,0)</f>
        <v>0</v>
      </c>
      <c r="AB92" s="109">
        <f>IF(MOD(COLUMNS($O$85:AB$85)-1,$M92)=0,1,0)</f>
        <v>0</v>
      </c>
      <c r="AC92" s="109">
        <f>IF(MOD(COLUMNS($O$85:AC$85)-1,$M92)=0,1,0)</f>
        <v>0</v>
      </c>
      <c r="AD92" s="109">
        <f>IF(MOD(COLUMNS($O$85:AD$85)-1,$M92)=0,1,0)</f>
        <v>1</v>
      </c>
      <c r="AE92" s="109">
        <f>IF(MOD(COLUMNS($O$85:AE$85)-1,$M92)=0,1,0)</f>
        <v>0</v>
      </c>
      <c r="AF92" s="109">
        <f>IF(MOD(COLUMNS($O$85:AF$85)-1,$M92)=0,1,0)</f>
        <v>0</v>
      </c>
      <c r="AG92" s="109">
        <f>IF(MOD(COLUMNS($O$85:AG$85)-1,$M92)=0,1,0)</f>
        <v>0</v>
      </c>
      <c r="AH92" s="109">
        <f>IF(MOD(COLUMNS($O$85:AH$85)-1,$M92)=0,1,0)</f>
        <v>0</v>
      </c>
      <c r="AI92" s="109">
        <f>IF(MOD(COLUMNS($O$85:AI$85)-1,$M92)=0,1,0)</f>
        <v>0</v>
      </c>
      <c r="AJ92" s="109">
        <f>IF(MOD(COLUMNS($O$85:AJ$85)-1,$M92)=0,1,0)</f>
        <v>0</v>
      </c>
      <c r="AK92" s="109">
        <f>IF(MOD(COLUMNS($O$85:AK$85)-1,$M92)=0,1,0)</f>
        <v>0</v>
      </c>
      <c r="AL92" s="109">
        <f>IF(MOD(COLUMNS($O$85:AL$85)-1,$M92)=0,1,0)</f>
        <v>0</v>
      </c>
      <c r="AM92" s="109">
        <f>IF(MOD(COLUMNS($O$85:AM$85)-1,$M92)=0,1,0)</f>
        <v>0</v>
      </c>
      <c r="AN92" s="109">
        <f>IF(MOD(COLUMNS($O$85:AN$85)-1,$M92)=0,1,0)</f>
        <v>0</v>
      </c>
      <c r="AO92" s="109">
        <f>IF(MOD(COLUMNS($O$85:AO$85)-1,$M92)=0,1,0)</f>
        <v>0</v>
      </c>
      <c r="AP92" s="109">
        <f>IF(MOD(COLUMNS($O$85:AP$85)-1,$M92)=0,1,0)</f>
        <v>0</v>
      </c>
      <c r="AQ92" s="109">
        <f>IF(MOD(COLUMNS($O$85:AQ$85)-1,$M92)=0,1,0)</f>
        <v>0</v>
      </c>
      <c r="AR92" s="109">
        <f>IF(MOD(COLUMNS($O$85:AR$85)-1,$M92)=0,1,0)</f>
        <v>0</v>
      </c>
      <c r="AS92" s="109">
        <f>IF(MOD(COLUMNS($O$85:AS$85)-1,$M92)=0,1,0)</f>
        <v>1</v>
      </c>
      <c r="AT92" s="109">
        <f>IF(MOD(COLUMNS($O$85:AT$85)-1,$M92)=0,1,0)</f>
        <v>0</v>
      </c>
      <c r="AU92" s="109">
        <f>IF(MOD(COLUMNS($O$85:AU$85)-1,$M92)=0,1,0)</f>
        <v>0</v>
      </c>
      <c r="AV92" s="109">
        <f>IF(MOD(COLUMNS($O$85:AV$85)-1,$M92)=0,1,0)</f>
        <v>0</v>
      </c>
      <c r="AW92" s="109">
        <f>IF(MOD(COLUMNS($O$85:AW$85)-1,$M92)=0,1,0)</f>
        <v>0</v>
      </c>
      <c r="AX92" s="109">
        <f>IF(MOD(COLUMNS($O$85:AX$85)-1,$M92)=0,1,0)</f>
        <v>0</v>
      </c>
      <c r="AY92" s="109">
        <f>IF(MOD(COLUMNS($O$85:AY$85)-1,$M92)=0,1,0)</f>
        <v>0</v>
      </c>
      <c r="AZ92" s="109">
        <f>IF(MOD(COLUMNS($O$85:AZ$85)-1,$M92)=0,1,0)</f>
        <v>0</v>
      </c>
      <c r="BA92" s="109">
        <f>IF(MOD(COLUMNS($O$85:BA$85)-1,$M92)=0,1,0)</f>
        <v>0</v>
      </c>
      <c r="BB92" s="109">
        <f>IF(MOD(COLUMNS($O$85:BB$85)-1,$M92)=0,1,0)</f>
        <v>0</v>
      </c>
      <c r="BC92" s="109">
        <f>IF(MOD(COLUMNS($O$85:BC$85)-1,$M92)=0,1,0)</f>
        <v>0</v>
      </c>
    </row>
    <row r="93" spans="2:55" hidden="1" outlineLevel="1" x14ac:dyDescent="0.2">
      <c r="B93" s="20" t="str">
        <f>'Default | C_&amp;_I | Lychee'!B93</f>
        <v>Spray machine (2000 litre)</v>
      </c>
      <c r="C93" s="17" t="str">
        <f>'Default | C_&amp;_I | Lychee'!C93</f>
        <v>$</v>
      </c>
      <c r="D93" s="85" t="e">
        <f>('Default | C_&amp;_I | Lychee'!$D93/SUM('Default | C_&amp;_I | Lychee'!$D$86:$D$96))*$D$97</f>
        <v>#VALUE!</v>
      </c>
      <c r="E93" s="167"/>
      <c r="F93" s="486"/>
      <c r="G93" s="487"/>
      <c r="H93" s="487"/>
      <c r="I93" s="487"/>
      <c r="J93" s="488"/>
      <c r="L93" s="99">
        <f>'Default | C_&amp;_I | Lychee'!L93</f>
        <v>5</v>
      </c>
      <c r="M93" s="99">
        <f>'Default | C_&amp;_I | Lychee'!M93</f>
        <v>15</v>
      </c>
      <c r="N93" s="99">
        <f t="shared" si="16"/>
        <v>3</v>
      </c>
      <c r="O93" s="109">
        <v>0</v>
      </c>
      <c r="P93" s="109">
        <v>0</v>
      </c>
      <c r="Q93" s="109">
        <v>0</v>
      </c>
      <c r="R93" s="109">
        <v>0</v>
      </c>
      <c r="S93" s="109">
        <v>0</v>
      </c>
      <c r="T93" s="109">
        <f>IF(MOD(COLUMNS($T$85:T$85)-1,$M93)=0,1,0)</f>
        <v>1</v>
      </c>
      <c r="U93" s="109">
        <f>IF(MOD(COLUMNS($T$85:U$85)-1,$M93)=0,1,0)</f>
        <v>0</v>
      </c>
      <c r="V93" s="109">
        <f>IF(MOD(COLUMNS($T$85:V$85)-1,$M93)=0,1,0)</f>
        <v>0</v>
      </c>
      <c r="W93" s="109">
        <f>IF(MOD(COLUMNS($T$85:W$85)-1,$M93)=0,1,0)</f>
        <v>0</v>
      </c>
      <c r="X93" s="109">
        <f>IF(MOD(COLUMNS($T$85:X$85)-1,$M93)=0,1,0)</f>
        <v>0</v>
      </c>
      <c r="Y93" s="109">
        <f>IF(MOD(COLUMNS($T$85:Y$85)-1,$M93)=0,1,0)</f>
        <v>0</v>
      </c>
      <c r="Z93" s="109">
        <f>IF(MOD(COLUMNS($T$85:Z$85)-1,$M93)=0,1,0)</f>
        <v>0</v>
      </c>
      <c r="AA93" s="109">
        <f>IF(MOD(COLUMNS($T$85:AA$85)-1,$M93)=0,1,0)</f>
        <v>0</v>
      </c>
      <c r="AB93" s="109">
        <f>IF(MOD(COLUMNS($T$85:AB$85)-1,$M93)=0,1,0)</f>
        <v>0</v>
      </c>
      <c r="AC93" s="109">
        <f>IF(MOD(COLUMNS($T$85:AC$85)-1,$M93)=0,1,0)</f>
        <v>0</v>
      </c>
      <c r="AD93" s="109">
        <f>IF(MOD(COLUMNS($T$85:AD$85)-1,$M93)=0,1,0)</f>
        <v>0</v>
      </c>
      <c r="AE93" s="109">
        <f>IF(MOD(COLUMNS($T$85:AE$85)-1,$M93)=0,1,0)</f>
        <v>0</v>
      </c>
      <c r="AF93" s="109">
        <f>IF(MOD(COLUMNS($T$85:AF$85)-1,$M93)=0,1,0)</f>
        <v>0</v>
      </c>
      <c r="AG93" s="109">
        <f>IF(MOD(COLUMNS($T$85:AG$85)-1,$M93)=0,1,0)</f>
        <v>0</v>
      </c>
      <c r="AH93" s="109">
        <f>IF(MOD(COLUMNS($T$85:AH$85)-1,$M93)=0,1,0)</f>
        <v>0</v>
      </c>
      <c r="AI93" s="109">
        <f>IF(MOD(COLUMNS($T$85:AI$85)-1,$M93)=0,1,0)</f>
        <v>1</v>
      </c>
      <c r="AJ93" s="109">
        <f>IF(MOD(COLUMNS($T$85:AJ$85)-1,$M93)=0,1,0)</f>
        <v>0</v>
      </c>
      <c r="AK93" s="109">
        <f>IF(MOD(COLUMNS($T$85:AK$85)-1,$M93)=0,1,0)</f>
        <v>0</v>
      </c>
      <c r="AL93" s="109">
        <f>IF(MOD(COLUMNS($T$85:AL$85)-1,$M93)=0,1,0)</f>
        <v>0</v>
      </c>
      <c r="AM93" s="109">
        <f>IF(MOD(COLUMNS($T$85:AM$85)-1,$M93)=0,1,0)</f>
        <v>0</v>
      </c>
      <c r="AN93" s="109">
        <f>IF(MOD(COLUMNS($T$85:AN$85)-1,$M93)=0,1,0)</f>
        <v>0</v>
      </c>
      <c r="AO93" s="109">
        <f>IF(MOD(COLUMNS($T$85:AO$85)-1,$M93)=0,1,0)</f>
        <v>0</v>
      </c>
      <c r="AP93" s="109">
        <f>IF(MOD(COLUMNS($T$85:AP$85)-1,$M93)=0,1,0)</f>
        <v>0</v>
      </c>
      <c r="AQ93" s="109">
        <f>IF(MOD(COLUMNS($T$85:AQ$85)-1,$M93)=0,1,0)</f>
        <v>0</v>
      </c>
      <c r="AR93" s="109">
        <f>IF(MOD(COLUMNS($T$85:AR$85)-1,$M93)=0,1,0)</f>
        <v>0</v>
      </c>
      <c r="AS93" s="109">
        <f>IF(MOD(COLUMNS($T$85:AS$85)-1,$M93)=0,1,0)</f>
        <v>0</v>
      </c>
      <c r="AT93" s="109">
        <f>IF(MOD(COLUMNS($T$85:AT$85)-1,$M93)=0,1,0)</f>
        <v>0</v>
      </c>
      <c r="AU93" s="109">
        <f>IF(MOD(COLUMNS($T$85:AU$85)-1,$M93)=0,1,0)</f>
        <v>0</v>
      </c>
      <c r="AV93" s="109">
        <f>IF(MOD(COLUMNS($T$85:AV$85)-1,$M93)=0,1,0)</f>
        <v>0</v>
      </c>
      <c r="AW93" s="109">
        <f>IF(MOD(COLUMNS($T$85:AW$85)-1,$M93)=0,1,0)</f>
        <v>0</v>
      </c>
      <c r="AX93" s="109">
        <f>IF(MOD(COLUMNS($T$85:AX$85)-1,$M93)=0,1,0)</f>
        <v>1</v>
      </c>
      <c r="AY93" s="109">
        <f>IF(MOD(COLUMNS($T$85:AY$85)-1,$M93)=0,1,0)</f>
        <v>0</v>
      </c>
      <c r="AZ93" s="109">
        <f>IF(MOD(COLUMNS($T$85:AZ$85)-1,$M93)=0,1,0)</f>
        <v>0</v>
      </c>
      <c r="BA93" s="109">
        <f>IF(MOD(COLUMNS($T$85:BA$85)-1,$M93)=0,1,0)</f>
        <v>0</v>
      </c>
      <c r="BB93" s="109">
        <f>IF(MOD(COLUMNS($T$85:BB$85)-1,$M93)=0,1,0)</f>
        <v>0</v>
      </c>
      <c r="BC93" s="109">
        <f>IF(MOD(COLUMNS($T$85:BC$85)-1,$M93)=0,1,0)</f>
        <v>0</v>
      </c>
    </row>
    <row r="94" spans="2:55" hidden="1" outlineLevel="1" x14ac:dyDescent="0.2">
      <c r="B94" s="20" t="str">
        <f>'Default | C_&amp;_I | Lychee'!B94</f>
        <v>Sprinkler replacement</v>
      </c>
      <c r="C94" s="17" t="str">
        <f>'Default | C_&amp;_I | Lychee'!C94</f>
        <v>$</v>
      </c>
      <c r="D94" s="85" t="e">
        <f>('Default | C_&amp;_I | Lychee'!$D94/SUM('Default | C_&amp;_I | Lychee'!$D$86:$D$96))*$D$97</f>
        <v>#VALUE!</v>
      </c>
      <c r="E94" s="167"/>
      <c r="F94" s="486"/>
      <c r="G94" s="487"/>
      <c r="H94" s="487"/>
      <c r="I94" s="487"/>
      <c r="J94" s="488"/>
      <c r="L94" s="99">
        <f>'Default | C_&amp;_I | Lychee'!L94</f>
        <v>1</v>
      </c>
      <c r="M94" s="99">
        <f>'Default | C_&amp;_I | Lychee'!M94</f>
        <v>1</v>
      </c>
      <c r="N94" s="99">
        <f t="shared" si="16"/>
        <v>40</v>
      </c>
      <c r="O94" s="109">
        <v>0</v>
      </c>
      <c r="P94" s="109">
        <f>IF(MOD(COLUMNS($P$85:P$85)-1,$M94)=0,1,0)</f>
        <v>1</v>
      </c>
      <c r="Q94" s="109">
        <f>IF(MOD(COLUMNS($P$85:Q$85)-1,$M94)=0,1,0)</f>
        <v>1</v>
      </c>
      <c r="R94" s="109">
        <f>IF(MOD(COLUMNS($P$85:R$85)-1,$M94)=0,1,0)</f>
        <v>1</v>
      </c>
      <c r="S94" s="109">
        <f>IF(MOD(COLUMNS($P$85:S$85)-1,$M94)=0,1,0)</f>
        <v>1</v>
      </c>
      <c r="T94" s="109">
        <f>IF(MOD(COLUMNS($P$85:T$85)-1,$M94)=0,1,0)</f>
        <v>1</v>
      </c>
      <c r="U94" s="109">
        <f>IF(MOD(COLUMNS($P$85:U$85)-1,$M94)=0,1,0)</f>
        <v>1</v>
      </c>
      <c r="V94" s="109">
        <f>IF(MOD(COLUMNS($P$85:V$85)-1,$M94)=0,1,0)</f>
        <v>1</v>
      </c>
      <c r="W94" s="109">
        <f>IF(MOD(COLUMNS($P$85:W$85)-1,$M94)=0,1,0)</f>
        <v>1</v>
      </c>
      <c r="X94" s="109">
        <f>IF(MOD(COLUMNS($P$85:X$85)-1,$M94)=0,1,0)</f>
        <v>1</v>
      </c>
      <c r="Y94" s="109">
        <f>IF(MOD(COLUMNS($P$85:Y$85)-1,$M94)=0,1,0)</f>
        <v>1</v>
      </c>
      <c r="Z94" s="109">
        <f>IF(MOD(COLUMNS($P$85:Z$85)-1,$M94)=0,1,0)</f>
        <v>1</v>
      </c>
      <c r="AA94" s="109">
        <f>IF(MOD(COLUMNS($P$85:AA$85)-1,$M94)=0,1,0)</f>
        <v>1</v>
      </c>
      <c r="AB94" s="109">
        <f>IF(MOD(COLUMNS($P$85:AB$85)-1,$M94)=0,1,0)</f>
        <v>1</v>
      </c>
      <c r="AC94" s="109">
        <f>IF(MOD(COLUMNS($P$85:AC$85)-1,$M94)=0,1,0)</f>
        <v>1</v>
      </c>
      <c r="AD94" s="109">
        <f>IF(MOD(COLUMNS($P$85:AD$85)-1,$M94)=0,1,0)</f>
        <v>1</v>
      </c>
      <c r="AE94" s="109">
        <f>IF(MOD(COLUMNS($P$85:AE$85)-1,$M94)=0,1,0)</f>
        <v>1</v>
      </c>
      <c r="AF94" s="109">
        <f>IF(MOD(COLUMNS($P$85:AF$85)-1,$M94)=0,1,0)</f>
        <v>1</v>
      </c>
      <c r="AG94" s="109">
        <f>IF(MOD(COLUMNS($P$85:AG$85)-1,$M94)=0,1,0)</f>
        <v>1</v>
      </c>
      <c r="AH94" s="109">
        <f>IF(MOD(COLUMNS($P$85:AH$85)-1,$M94)=0,1,0)</f>
        <v>1</v>
      </c>
      <c r="AI94" s="109">
        <f>IF(MOD(COLUMNS($P$85:AI$85)-1,$M94)=0,1,0)</f>
        <v>1</v>
      </c>
      <c r="AJ94" s="109">
        <f>IF(MOD(COLUMNS($P$85:AJ$85)-1,$M94)=0,1,0)</f>
        <v>1</v>
      </c>
      <c r="AK94" s="109">
        <f>IF(MOD(COLUMNS($P$85:AK$85)-1,$M94)=0,1,0)</f>
        <v>1</v>
      </c>
      <c r="AL94" s="109">
        <f>IF(MOD(COLUMNS($P$85:AL$85)-1,$M94)=0,1,0)</f>
        <v>1</v>
      </c>
      <c r="AM94" s="109">
        <f>IF(MOD(COLUMNS($P$85:AM$85)-1,$M94)=0,1,0)</f>
        <v>1</v>
      </c>
      <c r="AN94" s="109">
        <f>IF(MOD(COLUMNS($P$85:AN$85)-1,$M94)=0,1,0)</f>
        <v>1</v>
      </c>
      <c r="AO94" s="109">
        <f>IF(MOD(COLUMNS($P$85:AO$85)-1,$M94)=0,1,0)</f>
        <v>1</v>
      </c>
      <c r="AP94" s="109">
        <f>IF(MOD(COLUMNS($P$85:AP$85)-1,$M94)=0,1,0)</f>
        <v>1</v>
      </c>
      <c r="AQ94" s="109">
        <f>IF(MOD(COLUMNS($P$85:AQ$85)-1,$M94)=0,1,0)</f>
        <v>1</v>
      </c>
      <c r="AR94" s="109">
        <f>IF(MOD(COLUMNS($P$85:AR$85)-1,$M94)=0,1,0)</f>
        <v>1</v>
      </c>
      <c r="AS94" s="109">
        <f>IF(MOD(COLUMNS($P$85:AS$85)-1,$M94)=0,1,0)</f>
        <v>1</v>
      </c>
      <c r="AT94" s="109">
        <f>IF(MOD(COLUMNS($P$85:AT$85)-1,$M94)=0,1,0)</f>
        <v>1</v>
      </c>
      <c r="AU94" s="109">
        <f>IF(MOD(COLUMNS($P$85:AU$85)-1,$M94)=0,1,0)</f>
        <v>1</v>
      </c>
      <c r="AV94" s="109">
        <f>IF(MOD(COLUMNS($P$85:AV$85)-1,$M94)=0,1,0)</f>
        <v>1</v>
      </c>
      <c r="AW94" s="109">
        <f>IF(MOD(COLUMNS($P$85:AW$85)-1,$M94)=0,1,0)</f>
        <v>1</v>
      </c>
      <c r="AX94" s="109">
        <f>IF(MOD(COLUMNS($P$85:AX$85)-1,$M94)=0,1,0)</f>
        <v>1</v>
      </c>
      <c r="AY94" s="109">
        <f>IF(MOD(COLUMNS($P$85:AY$85)-1,$M94)=0,1,0)</f>
        <v>1</v>
      </c>
      <c r="AZ94" s="109">
        <f>IF(MOD(COLUMNS($P$85:AZ$85)-1,$M94)=0,1,0)</f>
        <v>1</v>
      </c>
      <c r="BA94" s="109">
        <f>IF(MOD(COLUMNS($P$85:BA$85)-1,$M94)=0,1,0)</f>
        <v>1</v>
      </c>
      <c r="BB94" s="109">
        <f>IF(MOD(COLUMNS($P$85:BB$85)-1,$M94)=0,1,0)</f>
        <v>1</v>
      </c>
      <c r="BC94" s="109">
        <f>IF(MOD(COLUMNS($P$85:BC$85)-1,$M94)=0,1,0)</f>
        <v>1</v>
      </c>
    </row>
    <row r="95" spans="2:55" hidden="1" outlineLevel="1" x14ac:dyDescent="0.2">
      <c r="B95" s="20" t="str">
        <f>'Default | C_&amp;_I | Lychee'!B95</f>
        <v>Covers</v>
      </c>
      <c r="C95" s="17" t="str">
        <f>'Default | C_&amp;_I | Lychee'!C95</f>
        <v>$</v>
      </c>
      <c r="D95" s="85" t="e">
        <f>('Default | C_&amp;_I | Lychee'!$D95/SUM('Default | C_&amp;_I | Lychee'!$D$86:$D$96))*$D$97</f>
        <v>#VALUE!</v>
      </c>
      <c r="E95" s="167"/>
      <c r="F95" s="486"/>
      <c r="G95" s="487"/>
      <c r="H95" s="487"/>
      <c r="I95" s="487"/>
      <c r="J95" s="488"/>
      <c r="L95" s="99">
        <f>'Default | C_&amp;_I | Lychee'!L95</f>
        <v>4</v>
      </c>
      <c r="M95" s="99">
        <f>'Default | C_&amp;_I | Lychee'!M95</f>
        <v>10</v>
      </c>
      <c r="N95" s="99">
        <f t="shared" si="16"/>
        <v>4</v>
      </c>
      <c r="O95" s="109">
        <v>0</v>
      </c>
      <c r="P95" s="109">
        <v>0</v>
      </c>
      <c r="Q95" s="109">
        <v>0</v>
      </c>
      <c r="R95" s="109">
        <v>0</v>
      </c>
      <c r="S95" s="109">
        <f>IF(MOD(COLUMNS($S$85:S$85)-1,$M95)=0,1,0)</f>
        <v>1</v>
      </c>
      <c r="T95" s="109">
        <f>IF(MOD(COLUMNS($S$85:T$85)-1,$M95)=0,1,0)</f>
        <v>0</v>
      </c>
      <c r="U95" s="109">
        <f>IF(MOD(COLUMNS($S$85:U$85)-1,$M95)=0,1,0)</f>
        <v>0</v>
      </c>
      <c r="V95" s="109">
        <f>IF(MOD(COLUMNS($S$85:V$85)-1,$M95)=0,1,0)</f>
        <v>0</v>
      </c>
      <c r="W95" s="109">
        <f>IF(MOD(COLUMNS($S$85:W$85)-1,$M95)=0,1,0)</f>
        <v>0</v>
      </c>
      <c r="X95" s="109">
        <f>IF(MOD(COLUMNS($S$85:X$85)-1,$M95)=0,1,0)</f>
        <v>0</v>
      </c>
      <c r="Y95" s="109">
        <f>IF(MOD(COLUMNS($S$85:Y$85)-1,$M95)=0,1,0)</f>
        <v>0</v>
      </c>
      <c r="Z95" s="109">
        <f>IF(MOD(COLUMNS($S$85:Z$85)-1,$M95)=0,1,0)</f>
        <v>0</v>
      </c>
      <c r="AA95" s="109">
        <f>IF(MOD(COLUMNS($S$85:AA$85)-1,$M95)=0,1,0)</f>
        <v>0</v>
      </c>
      <c r="AB95" s="109">
        <f>IF(MOD(COLUMNS($S$85:AB$85)-1,$M95)=0,1,0)</f>
        <v>0</v>
      </c>
      <c r="AC95" s="109">
        <f>IF(MOD(COLUMNS($S$85:AC$85)-1,$M95)=0,1,0)</f>
        <v>1</v>
      </c>
      <c r="AD95" s="109">
        <f>IF(MOD(COLUMNS($S$85:AD$85)-1,$M95)=0,1,0)</f>
        <v>0</v>
      </c>
      <c r="AE95" s="109">
        <f>IF(MOD(COLUMNS($S$85:AE$85)-1,$M95)=0,1,0)</f>
        <v>0</v>
      </c>
      <c r="AF95" s="109">
        <f>IF(MOD(COLUMNS($S$85:AF$85)-1,$M95)=0,1,0)</f>
        <v>0</v>
      </c>
      <c r="AG95" s="109">
        <f>IF(MOD(COLUMNS($S$85:AG$85)-1,$M95)=0,1,0)</f>
        <v>0</v>
      </c>
      <c r="AH95" s="109">
        <f>IF(MOD(COLUMNS($S$85:AH$85)-1,$M95)=0,1,0)</f>
        <v>0</v>
      </c>
      <c r="AI95" s="109">
        <f>IF(MOD(COLUMNS($S$85:AI$85)-1,$M95)=0,1,0)</f>
        <v>0</v>
      </c>
      <c r="AJ95" s="109">
        <f>IF(MOD(COLUMNS($S$85:AJ$85)-1,$M95)=0,1,0)</f>
        <v>0</v>
      </c>
      <c r="AK95" s="109">
        <f>IF(MOD(COLUMNS($S$85:AK$85)-1,$M95)=0,1,0)</f>
        <v>0</v>
      </c>
      <c r="AL95" s="109">
        <f>IF(MOD(COLUMNS($S$85:AL$85)-1,$M95)=0,1,0)</f>
        <v>0</v>
      </c>
      <c r="AM95" s="109">
        <f>IF(MOD(COLUMNS($S$85:AM$85)-1,$M95)=0,1,0)</f>
        <v>1</v>
      </c>
      <c r="AN95" s="109">
        <f>IF(MOD(COLUMNS($S$85:AN$85)-1,$M95)=0,1,0)</f>
        <v>0</v>
      </c>
      <c r="AO95" s="109">
        <f>IF(MOD(COLUMNS($S$85:AO$85)-1,$M95)=0,1,0)</f>
        <v>0</v>
      </c>
      <c r="AP95" s="109">
        <f>IF(MOD(COLUMNS($S$85:AP$85)-1,$M95)=0,1,0)</f>
        <v>0</v>
      </c>
      <c r="AQ95" s="109">
        <f>IF(MOD(COLUMNS($S$85:AQ$85)-1,$M95)=0,1,0)</f>
        <v>0</v>
      </c>
      <c r="AR95" s="109">
        <f>IF(MOD(COLUMNS($S$85:AR$85)-1,$M95)=0,1,0)</f>
        <v>0</v>
      </c>
      <c r="AS95" s="109">
        <f>IF(MOD(COLUMNS($S$85:AS$85)-1,$M95)=0,1,0)</f>
        <v>0</v>
      </c>
      <c r="AT95" s="109">
        <f>IF(MOD(COLUMNS($S$85:AT$85)-1,$M95)=0,1,0)</f>
        <v>0</v>
      </c>
      <c r="AU95" s="109">
        <f>IF(MOD(COLUMNS($S$85:AU$85)-1,$M95)=0,1,0)</f>
        <v>0</v>
      </c>
      <c r="AV95" s="109">
        <f>IF(MOD(COLUMNS($S$85:AV$85)-1,$M95)=0,1,0)</f>
        <v>0</v>
      </c>
      <c r="AW95" s="109">
        <f>IF(MOD(COLUMNS($S$85:AW$85)-1,$M95)=0,1,0)</f>
        <v>1</v>
      </c>
      <c r="AX95" s="109">
        <f>IF(MOD(COLUMNS($S$85:AX$85)-1,$M95)=0,1,0)</f>
        <v>0</v>
      </c>
      <c r="AY95" s="109">
        <f>IF(MOD(COLUMNS($S$85:AY$85)-1,$M95)=0,1,0)</f>
        <v>0</v>
      </c>
      <c r="AZ95" s="109">
        <f>IF(MOD(COLUMNS($S$85:AZ$85)-1,$M95)=0,1,0)</f>
        <v>0</v>
      </c>
      <c r="BA95" s="109">
        <f>IF(MOD(COLUMNS($S$85:BA$85)-1,$M95)=0,1,0)</f>
        <v>0</v>
      </c>
      <c r="BB95" s="109">
        <f>IF(MOD(COLUMNS($S$85:BB$85)-1,$M95)=0,1,0)</f>
        <v>0</v>
      </c>
      <c r="BC95" s="109">
        <f>IF(MOD(COLUMNS($S$85:BC$85)-1,$M95)=0,1,0)</f>
        <v>0</v>
      </c>
    </row>
    <row r="96" spans="2:55" hidden="1" outlineLevel="1" x14ac:dyDescent="0.2">
      <c r="B96" s="21" t="str">
        <f>'Default | C_&amp;_I | Lychee'!B96</f>
        <v>Grading equipment &amp; tables</v>
      </c>
      <c r="C96" s="16" t="str">
        <f>'Default | C_&amp;_I | Lychee'!C96</f>
        <v>$</v>
      </c>
      <c r="D96" s="91" t="e">
        <f>('Default | C_&amp;_I | Lychee'!$D96/SUM('Default | C_&amp;_I | Lychee'!$D$86:$D$96))*$D$97</f>
        <v>#VALUE!</v>
      </c>
      <c r="E96" s="166"/>
      <c r="F96" s="489"/>
      <c r="G96" s="490"/>
      <c r="H96" s="490"/>
      <c r="I96" s="490"/>
      <c r="J96" s="491"/>
      <c r="L96" s="99">
        <f>'Default | C_&amp;_I | Lychee'!L96</f>
        <v>4</v>
      </c>
      <c r="M96" s="99">
        <f>'Default | C_&amp;_I | Lychee'!M96</f>
        <v>30</v>
      </c>
      <c r="N96" s="99">
        <f t="shared" si="16"/>
        <v>2</v>
      </c>
      <c r="O96" s="109">
        <v>0</v>
      </c>
      <c r="P96" s="109">
        <v>0</v>
      </c>
      <c r="Q96" s="109">
        <v>0</v>
      </c>
      <c r="R96" s="109">
        <v>0</v>
      </c>
      <c r="S96" s="109">
        <f>IF(MOD(COLUMNS($S$85:S$85)-1,$M96)=0,1,0)</f>
        <v>1</v>
      </c>
      <c r="T96" s="109">
        <f>IF(MOD(COLUMNS($S$85:T$85)-1,$M96)=0,1,0)</f>
        <v>0</v>
      </c>
      <c r="U96" s="109">
        <f>IF(MOD(COLUMNS($S$85:U$85)-1,$M96)=0,1,0)</f>
        <v>0</v>
      </c>
      <c r="V96" s="109">
        <f>IF(MOD(COLUMNS($S$85:V$85)-1,$M96)=0,1,0)</f>
        <v>0</v>
      </c>
      <c r="W96" s="109">
        <f>IF(MOD(COLUMNS($S$85:W$85)-1,$M96)=0,1,0)</f>
        <v>0</v>
      </c>
      <c r="X96" s="109">
        <f>IF(MOD(COLUMNS($S$85:X$85)-1,$M96)=0,1,0)</f>
        <v>0</v>
      </c>
      <c r="Y96" s="109">
        <f>IF(MOD(COLUMNS($S$85:Y$85)-1,$M96)=0,1,0)</f>
        <v>0</v>
      </c>
      <c r="Z96" s="109">
        <f>IF(MOD(COLUMNS($S$85:Z$85)-1,$M96)=0,1,0)</f>
        <v>0</v>
      </c>
      <c r="AA96" s="109">
        <f>IF(MOD(COLUMNS($S$85:AA$85)-1,$M96)=0,1,0)</f>
        <v>0</v>
      </c>
      <c r="AB96" s="109">
        <f>IF(MOD(COLUMNS($S$85:AB$85)-1,$M96)=0,1,0)</f>
        <v>0</v>
      </c>
      <c r="AC96" s="109">
        <f>IF(MOD(COLUMNS($S$85:AC$85)-1,$M96)=0,1,0)</f>
        <v>0</v>
      </c>
      <c r="AD96" s="109">
        <f>IF(MOD(COLUMNS($S$85:AD$85)-1,$M96)=0,1,0)</f>
        <v>0</v>
      </c>
      <c r="AE96" s="109">
        <f>IF(MOD(COLUMNS($S$85:AE$85)-1,$M96)=0,1,0)</f>
        <v>0</v>
      </c>
      <c r="AF96" s="109">
        <f>IF(MOD(COLUMNS($S$85:AF$85)-1,$M96)=0,1,0)</f>
        <v>0</v>
      </c>
      <c r="AG96" s="109">
        <f>IF(MOD(COLUMNS($S$85:AG$85)-1,$M96)=0,1,0)</f>
        <v>0</v>
      </c>
      <c r="AH96" s="109">
        <f>IF(MOD(COLUMNS($S$85:AH$85)-1,$M96)=0,1,0)</f>
        <v>0</v>
      </c>
      <c r="AI96" s="109">
        <f>IF(MOD(COLUMNS($S$85:AI$85)-1,$M96)=0,1,0)</f>
        <v>0</v>
      </c>
      <c r="AJ96" s="109">
        <f>IF(MOD(COLUMNS($S$85:AJ$85)-1,$M96)=0,1,0)</f>
        <v>0</v>
      </c>
      <c r="AK96" s="109">
        <f>IF(MOD(COLUMNS($S$85:AK$85)-1,$M96)=0,1,0)</f>
        <v>0</v>
      </c>
      <c r="AL96" s="109">
        <f>IF(MOD(COLUMNS($S$85:AL$85)-1,$M96)=0,1,0)</f>
        <v>0</v>
      </c>
      <c r="AM96" s="109">
        <f>IF(MOD(COLUMNS($S$85:AM$85)-1,$M96)=0,1,0)</f>
        <v>0</v>
      </c>
      <c r="AN96" s="109">
        <f>IF(MOD(COLUMNS($S$85:AN$85)-1,$M96)=0,1,0)</f>
        <v>0</v>
      </c>
      <c r="AO96" s="109">
        <f>IF(MOD(COLUMNS($S$85:AO$85)-1,$M96)=0,1,0)</f>
        <v>0</v>
      </c>
      <c r="AP96" s="109">
        <f>IF(MOD(COLUMNS($S$85:AP$85)-1,$M96)=0,1,0)</f>
        <v>0</v>
      </c>
      <c r="AQ96" s="109">
        <f>IF(MOD(COLUMNS($S$85:AQ$85)-1,$M96)=0,1,0)</f>
        <v>0</v>
      </c>
      <c r="AR96" s="109">
        <f>IF(MOD(COLUMNS($S$85:AR$85)-1,$M96)=0,1,0)</f>
        <v>0</v>
      </c>
      <c r="AS96" s="109">
        <f>IF(MOD(COLUMNS($S$85:AS$85)-1,$M96)=0,1,0)</f>
        <v>0</v>
      </c>
      <c r="AT96" s="109">
        <f>IF(MOD(COLUMNS($S$85:AT$85)-1,$M96)=0,1,0)</f>
        <v>0</v>
      </c>
      <c r="AU96" s="109">
        <f>IF(MOD(COLUMNS($S$85:AU$85)-1,$M96)=0,1,0)</f>
        <v>0</v>
      </c>
      <c r="AV96" s="109">
        <f>IF(MOD(COLUMNS($S$85:AV$85)-1,$M96)=0,1,0)</f>
        <v>0</v>
      </c>
      <c r="AW96" s="109">
        <f>IF(MOD(COLUMNS($S$85:AW$85)-1,$M96)=0,1,0)</f>
        <v>1</v>
      </c>
      <c r="AX96" s="109">
        <f>IF(MOD(COLUMNS($S$85:AX$85)-1,$M96)=0,1,0)</f>
        <v>0</v>
      </c>
      <c r="AY96" s="109">
        <f>IF(MOD(COLUMNS($S$85:AY$85)-1,$M96)=0,1,0)</f>
        <v>0</v>
      </c>
      <c r="AZ96" s="109">
        <f>IF(MOD(COLUMNS($S$85:AZ$85)-1,$M96)=0,1,0)</f>
        <v>0</v>
      </c>
      <c r="BA96" s="109">
        <f>IF(MOD(COLUMNS($S$85:BA$85)-1,$M96)=0,1,0)</f>
        <v>0</v>
      </c>
      <c r="BB96" s="109">
        <f>IF(MOD(COLUMNS($S$85:BB$85)-1,$M96)=0,1,0)</f>
        <v>0</v>
      </c>
      <c r="BC96" s="109">
        <f>IF(MOD(COLUMNS($S$85:BC$85)-1,$M96)=0,1,0)</f>
        <v>0</v>
      </c>
    </row>
    <row r="97" spans="2:24" hidden="1" outlineLevel="1" x14ac:dyDescent="0.2">
      <c r="C97" s="255" t="s">
        <v>330</v>
      </c>
      <c r="D97" s="256" t="str">
        <f>IF(Selected_Crop=2,IF('PI | User'!$F$21="",'PI | User'!$E$21,'PI | User'!$F$21),"")</f>
        <v/>
      </c>
    </row>
    <row r="98" spans="2:24" ht="12.75" hidden="1" outlineLevel="1" thickBot="1" x14ac:dyDescent="0.25"/>
    <row r="99" spans="2:24" hidden="1" outlineLevel="1" x14ac:dyDescent="0.2">
      <c r="D99" s="175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7"/>
    </row>
    <row r="100" spans="2:24" ht="15" hidden="1" outlineLevel="1" x14ac:dyDescent="0.25">
      <c r="B100" s="23" t="s">
        <v>145</v>
      </c>
      <c r="C100" s="170" t="s">
        <v>7</v>
      </c>
      <c r="D100" s="178" t="s">
        <v>29</v>
      </c>
      <c r="E100" s="24" t="s">
        <v>30</v>
      </c>
      <c r="F100" s="24" t="s">
        <v>31</v>
      </c>
      <c r="G100" s="24" t="s">
        <v>32</v>
      </c>
      <c r="H100" s="24" t="s">
        <v>33</v>
      </c>
      <c r="I100" s="24" t="s">
        <v>34</v>
      </c>
      <c r="J100" s="24" t="s">
        <v>35</v>
      </c>
      <c r="K100" s="24" t="s">
        <v>36</v>
      </c>
      <c r="L100" s="24" t="s">
        <v>37</v>
      </c>
      <c r="M100" s="24" t="s">
        <v>38</v>
      </c>
      <c r="N100" s="24" t="s">
        <v>39</v>
      </c>
      <c r="O100" s="179" t="s">
        <v>203</v>
      </c>
      <c r="P100" s="62" t="s">
        <v>67</v>
      </c>
      <c r="Q100" s="492" t="s">
        <v>68</v>
      </c>
      <c r="R100" s="493"/>
      <c r="S100" s="493"/>
      <c r="T100" s="493"/>
      <c r="U100" s="494"/>
    </row>
    <row r="101" spans="2:24" hidden="1" outlineLevel="1" x14ac:dyDescent="0.2">
      <c r="B101" s="19" t="s">
        <v>146</v>
      </c>
      <c r="C101" s="171" t="s">
        <v>53</v>
      </c>
      <c r="D101" s="180" t="e">
        <f t="shared" ref="D101:O101" si="17">$O$103*D$102*$W$102</f>
        <v>#VALUE!</v>
      </c>
      <c r="E101" s="15" t="e">
        <f t="shared" si="17"/>
        <v>#VALUE!</v>
      </c>
      <c r="F101" s="15" t="e">
        <f t="shared" si="17"/>
        <v>#VALUE!</v>
      </c>
      <c r="G101" s="15" t="e">
        <f t="shared" si="17"/>
        <v>#VALUE!</v>
      </c>
      <c r="H101" s="15" t="e">
        <f t="shared" si="17"/>
        <v>#VALUE!</v>
      </c>
      <c r="I101" s="15" t="e">
        <f t="shared" si="17"/>
        <v>#VALUE!</v>
      </c>
      <c r="J101" s="15" t="e">
        <f t="shared" si="17"/>
        <v>#VALUE!</v>
      </c>
      <c r="K101" s="15" t="e">
        <f t="shared" si="17"/>
        <v>#VALUE!</v>
      </c>
      <c r="L101" s="15" t="e">
        <f t="shared" si="17"/>
        <v>#VALUE!</v>
      </c>
      <c r="M101" s="15" t="e">
        <f t="shared" si="17"/>
        <v>#VALUE!</v>
      </c>
      <c r="N101" s="15" t="e">
        <f t="shared" si="17"/>
        <v>#VALUE!</v>
      </c>
      <c r="O101" s="191" t="e">
        <f t="shared" si="17"/>
        <v>#VALUE!</v>
      </c>
      <c r="P101" s="169"/>
      <c r="Q101" s="495"/>
      <c r="R101" s="496"/>
      <c r="S101" s="496"/>
      <c r="T101" s="496"/>
      <c r="U101" s="497"/>
    </row>
    <row r="102" spans="2:24" hidden="1" outlineLevel="1" x14ac:dyDescent="0.2">
      <c r="B102" s="88" t="s">
        <v>147</v>
      </c>
      <c r="C102" s="172" t="s">
        <v>148</v>
      </c>
      <c r="D102" s="181">
        <f t="shared" ref="D102:O102" si="18">D$103/$O$103</f>
        <v>0.11042727356006302</v>
      </c>
      <c r="E102" s="117">
        <f t="shared" si="18"/>
        <v>0.11743277972474145</v>
      </c>
      <c r="F102" s="117">
        <f t="shared" si="18"/>
        <v>0.13341239287548259</v>
      </c>
      <c r="G102" s="117">
        <f t="shared" si="18"/>
        <v>0.36081183632499364</v>
      </c>
      <c r="H102" s="117">
        <f t="shared" si="18"/>
        <v>0.44214898076651782</v>
      </c>
      <c r="I102" s="117">
        <f t="shared" si="18"/>
        <v>0.49927156474053841</v>
      </c>
      <c r="J102" s="117">
        <f t="shared" si="18"/>
        <v>0.56359883278287981</v>
      </c>
      <c r="K102" s="117">
        <f t="shared" si="18"/>
        <v>0.67867801531095184</v>
      </c>
      <c r="L102" s="117">
        <f t="shared" si="18"/>
        <v>0.75182856486108995</v>
      </c>
      <c r="M102" s="117">
        <f t="shared" si="18"/>
        <v>0.84781095698674291</v>
      </c>
      <c r="N102" s="117">
        <f t="shared" si="18"/>
        <v>0.93072317047144748</v>
      </c>
      <c r="O102" s="192">
        <f t="shared" si="18"/>
        <v>1</v>
      </c>
      <c r="P102" s="161"/>
      <c r="Q102" s="507"/>
      <c r="R102" s="508"/>
      <c r="S102" s="508"/>
      <c r="T102" s="508"/>
      <c r="U102" s="509"/>
      <c r="W102" s="98" t="e">
        <f>$W$103/$O$103</f>
        <v>#VALUE!</v>
      </c>
      <c r="X102" s="115" t="s">
        <v>149</v>
      </c>
    </row>
    <row r="103" spans="2:24" hidden="1" outlineLevel="1" x14ac:dyDescent="0.2">
      <c r="B103" s="88" t="s">
        <v>150</v>
      </c>
      <c r="C103" s="172" t="s">
        <v>53</v>
      </c>
      <c r="D103" s="182">
        <f t="shared" ref="D103:O103" si="19">SUM(D$104:D$107)</f>
        <v>131.30328</v>
      </c>
      <c r="E103" s="85">
        <f t="shared" si="19"/>
        <v>139.63316</v>
      </c>
      <c r="F103" s="85">
        <f t="shared" si="19"/>
        <v>158.63368</v>
      </c>
      <c r="G103" s="85">
        <f t="shared" si="19"/>
        <v>429.02243300000004</v>
      </c>
      <c r="H103" s="85">
        <f t="shared" si="19"/>
        <v>525.73616600000003</v>
      </c>
      <c r="I103" s="85">
        <f t="shared" si="19"/>
        <v>593.65763500000003</v>
      </c>
      <c r="J103" s="85">
        <f t="shared" si="19"/>
        <v>670.14581599999997</v>
      </c>
      <c r="K103" s="85">
        <f t="shared" si="19"/>
        <v>806.98043699999994</v>
      </c>
      <c r="L103" s="85">
        <f t="shared" si="19"/>
        <v>893.95991933333323</v>
      </c>
      <c r="M103" s="85">
        <f t="shared" si="19"/>
        <v>1008.0875483333334</v>
      </c>
      <c r="N103" s="85">
        <f t="shared" si="19"/>
        <v>1106.6741133333335</v>
      </c>
      <c r="O103" s="193">
        <f t="shared" si="19"/>
        <v>1189.0475583333334</v>
      </c>
      <c r="P103" s="161"/>
      <c r="Q103" s="507"/>
      <c r="R103" s="508"/>
      <c r="S103" s="508"/>
      <c r="T103" s="508"/>
      <c r="U103" s="509"/>
      <c r="W103" s="241" t="str">
        <f>IF(Selected_Crop=2,IF('PI | User'!$F$22="",'PI | User'!$E$22,'PI | User'!$F$22),"")</f>
        <v/>
      </c>
      <c r="X103" s="115" t="s">
        <v>331</v>
      </c>
    </row>
    <row r="104" spans="2:24" hidden="1" outlineLevel="1" x14ac:dyDescent="0.2">
      <c r="B104" s="103" t="str">
        <f>'Default | C_&amp;_I | Lychee'!B104</f>
        <v>Machinery Operations (Fuel &amp; Oil)</v>
      </c>
      <c r="C104" s="172" t="str">
        <f>'Default | C_&amp;_I | Lychee'!C104</f>
        <v>$ / ha</v>
      </c>
      <c r="D104" s="182">
        <f>'Default | C_&amp;_I | Lychee'!D104</f>
        <v>77.2</v>
      </c>
      <c r="E104" s="85">
        <f>'Default | C_&amp;_I | Lychee'!E104</f>
        <v>66.400000000000006</v>
      </c>
      <c r="F104" s="85">
        <f>'Default | C_&amp;_I | Lychee'!F104</f>
        <v>66.400000000000006</v>
      </c>
      <c r="G104" s="85">
        <f>'Default | C_&amp;_I | Lychee'!G104</f>
        <v>100.80000000000001</v>
      </c>
      <c r="H104" s="85">
        <f>'Default | C_&amp;_I | Lychee'!H104</f>
        <v>93.6</v>
      </c>
      <c r="I104" s="85">
        <f>'Default | C_&amp;_I | Lychee'!I104</f>
        <v>93.6</v>
      </c>
      <c r="J104" s="85">
        <f>'Default | C_&amp;_I | Lychee'!J104</f>
        <v>93.6</v>
      </c>
      <c r="K104" s="85">
        <f>'Default | C_&amp;_I | Lychee'!K104</f>
        <v>93.6</v>
      </c>
      <c r="L104" s="85">
        <f>'Default | C_&amp;_I | Lychee'!L104</f>
        <v>93.6</v>
      </c>
      <c r="M104" s="85">
        <f>'Default | C_&amp;_I | Lychee'!M104</f>
        <v>93.6</v>
      </c>
      <c r="N104" s="85">
        <f>'Default | C_&amp;_I | Lychee'!N104</f>
        <v>93.6</v>
      </c>
      <c r="O104" s="193">
        <f>'Default | C_&amp;_I | Lychee'!O104</f>
        <v>93.6</v>
      </c>
      <c r="P104" s="205"/>
      <c r="Q104" s="486"/>
      <c r="R104" s="487"/>
      <c r="S104" s="487"/>
      <c r="T104" s="487"/>
      <c r="U104" s="488"/>
    </row>
    <row r="105" spans="2:24" hidden="1" outlineLevel="1" x14ac:dyDescent="0.2">
      <c r="B105" s="103" t="str">
        <f>'Default | C_&amp;_I | Lychee'!B105</f>
        <v>Fertiliser</v>
      </c>
      <c r="C105" s="172" t="str">
        <f>'Default | C_&amp;_I | Lychee'!C105</f>
        <v>$ / ha</v>
      </c>
      <c r="D105" s="182">
        <f>'Default | C_&amp;_I | Lychee'!D105</f>
        <v>20.1432</v>
      </c>
      <c r="E105" s="85">
        <f>'Default | C_&amp;_I | Lychee'!E105</f>
        <v>27.781600000000001</v>
      </c>
      <c r="F105" s="85">
        <f>'Default | C_&amp;_I | Lychee'!F105</f>
        <v>39.824399999999997</v>
      </c>
      <c r="G105" s="85">
        <f>'Default | C_&amp;_I | Lychee'!G105</f>
        <v>193.13448000000002</v>
      </c>
      <c r="H105" s="85">
        <f>'Default | C_&amp;_I | Lychee'!H105</f>
        <v>297.91300000000001</v>
      </c>
      <c r="I105" s="85">
        <f>'Default | C_&amp;_I | Lychee'!I105</f>
        <v>346.423</v>
      </c>
      <c r="J105" s="85">
        <f>'Default | C_&amp;_I | Lychee'!J105</f>
        <v>402.72539999999998</v>
      </c>
      <c r="K105" s="85">
        <f>'Default | C_&amp;_I | Lychee'!K105</f>
        <v>519.63603999999987</v>
      </c>
      <c r="L105" s="85">
        <f>'Default | C_&amp;_I | Lychee'!L105</f>
        <v>586.41865333333317</v>
      </c>
      <c r="M105" s="85">
        <f>'Default | C_&amp;_I | Lychee'!M105</f>
        <v>672.02417333333335</v>
      </c>
      <c r="N105" s="85">
        <f>'Default | C_&amp;_I | Lychee'!N105</f>
        <v>768.14481333333333</v>
      </c>
      <c r="O105" s="193">
        <f>'Default | C_&amp;_I | Lychee'!O105</f>
        <v>848.05233333333331</v>
      </c>
      <c r="P105" s="205"/>
      <c r="Q105" s="486"/>
      <c r="R105" s="487"/>
      <c r="S105" s="487"/>
      <c r="T105" s="487"/>
      <c r="U105" s="488"/>
    </row>
    <row r="106" spans="2:24" hidden="1" outlineLevel="1" x14ac:dyDescent="0.2">
      <c r="B106" s="103" t="str">
        <f>'Default | C_&amp;_I | Lychee'!B106</f>
        <v>Herbicide</v>
      </c>
      <c r="C106" s="172" t="str">
        <f>'Default | C_&amp;_I | Lychee'!C106</f>
        <v>$ / ha</v>
      </c>
      <c r="D106" s="182">
        <f>'Default | C_&amp;_I | Lychee'!D106</f>
        <v>21.005600000000001</v>
      </c>
      <c r="E106" s="85">
        <f>'Default | C_&amp;_I | Lychee'!E106</f>
        <v>26.257000000000001</v>
      </c>
      <c r="F106" s="85">
        <f>'Default | C_&amp;_I | Lychee'!F106</f>
        <v>26.257000000000001</v>
      </c>
      <c r="G106" s="85">
        <f>'Default | C_&amp;_I | Lychee'!G106</f>
        <v>42.011200000000002</v>
      </c>
      <c r="H106" s="85">
        <f>'Default | C_&amp;_I | Lychee'!H106</f>
        <v>42.011200000000002</v>
      </c>
      <c r="I106" s="85">
        <f>'Default | C_&amp;_I | Lychee'!I106</f>
        <v>42.011200000000002</v>
      </c>
      <c r="J106" s="85">
        <f>'Default | C_&amp;_I | Lychee'!J106</f>
        <v>42.011200000000002</v>
      </c>
      <c r="K106" s="85">
        <f>'Default | C_&amp;_I | Lychee'!K106</f>
        <v>42.011200000000002</v>
      </c>
      <c r="L106" s="85">
        <f>'Default | C_&amp;_I | Lychee'!L106</f>
        <v>42.011200000000002</v>
      </c>
      <c r="M106" s="85">
        <f>'Default | C_&amp;_I | Lychee'!M106</f>
        <v>42.011200000000002</v>
      </c>
      <c r="N106" s="85">
        <f>'Default | C_&amp;_I | Lychee'!N106</f>
        <v>42.011200000000002</v>
      </c>
      <c r="O106" s="193">
        <f>'Default | C_&amp;_I | Lychee'!O106</f>
        <v>42.011200000000002</v>
      </c>
      <c r="P106" s="205"/>
      <c r="Q106" s="486"/>
      <c r="R106" s="487"/>
      <c r="S106" s="487"/>
      <c r="T106" s="487"/>
      <c r="U106" s="488"/>
    </row>
    <row r="107" spans="2:24" hidden="1" outlineLevel="1" x14ac:dyDescent="0.2">
      <c r="B107" s="138" t="str">
        <f>'Default | C_&amp;_I | Lychee'!B107</f>
        <v>Insecticide</v>
      </c>
      <c r="C107" s="173" t="str">
        <f>'Default | C_&amp;_I | Lychee'!C107</f>
        <v>$ / ha</v>
      </c>
      <c r="D107" s="183">
        <f>'Default | C_&amp;_I | Lychee'!D107</f>
        <v>12.95448</v>
      </c>
      <c r="E107" s="91">
        <f>'Default | C_&amp;_I | Lychee'!E107</f>
        <v>19.194560000000003</v>
      </c>
      <c r="F107" s="91">
        <f>'Default | C_&amp;_I | Lychee'!F107</f>
        <v>26.152280000000001</v>
      </c>
      <c r="G107" s="91">
        <f>'Default | C_&amp;_I | Lychee'!G107</f>
        <v>93.076752999999997</v>
      </c>
      <c r="H107" s="91">
        <f>'Default | C_&amp;_I | Lychee'!H107</f>
        <v>92.211966000000004</v>
      </c>
      <c r="I107" s="91">
        <f>'Default | C_&amp;_I | Lychee'!I107</f>
        <v>111.623435</v>
      </c>
      <c r="J107" s="91">
        <f>'Default | C_&amp;_I | Lychee'!J107</f>
        <v>131.80921599999999</v>
      </c>
      <c r="K107" s="91">
        <f>'Default | C_&amp;_I | Lychee'!K107</f>
        <v>151.73319700000002</v>
      </c>
      <c r="L107" s="91">
        <f>'Default | C_&amp;_I | Lychee'!L107</f>
        <v>171.93006600000001</v>
      </c>
      <c r="M107" s="91">
        <f>'Default | C_&amp;_I | Lychee'!M107</f>
        <v>200.45217500000001</v>
      </c>
      <c r="N107" s="91">
        <f>'Default | C_&amp;_I | Lychee'!N107</f>
        <v>202.91810000000001</v>
      </c>
      <c r="O107" s="194">
        <f>'Default | C_&amp;_I | Lychee'!O107</f>
        <v>205.38402500000001</v>
      </c>
      <c r="P107" s="207"/>
      <c r="Q107" s="489"/>
      <c r="R107" s="490"/>
      <c r="S107" s="490"/>
      <c r="T107" s="490"/>
      <c r="U107" s="491"/>
    </row>
    <row r="108" spans="2:24" hidden="1" outlineLevel="1" x14ac:dyDescent="0.2">
      <c r="C108" s="8"/>
      <c r="D108" s="184"/>
      <c r="O108" s="185"/>
    </row>
    <row r="109" spans="2:24" hidden="1" outlineLevel="1" x14ac:dyDescent="0.2">
      <c r="D109" s="186"/>
      <c r="O109" s="185"/>
    </row>
    <row r="110" spans="2:24" ht="15" hidden="1" outlineLevel="1" x14ac:dyDescent="0.25">
      <c r="B110" s="23" t="s">
        <v>161</v>
      </c>
      <c r="C110" s="170" t="s">
        <v>7</v>
      </c>
      <c r="D110" s="178" t="s">
        <v>29</v>
      </c>
      <c r="E110" s="24" t="s">
        <v>30</v>
      </c>
      <c r="F110" s="24" t="s">
        <v>31</v>
      </c>
      <c r="G110" s="24" t="s">
        <v>32</v>
      </c>
      <c r="H110" s="24" t="s">
        <v>33</v>
      </c>
      <c r="I110" s="24" t="s">
        <v>34</v>
      </c>
      <c r="J110" s="24" t="s">
        <v>35</v>
      </c>
      <c r="K110" s="24" t="s">
        <v>36</v>
      </c>
      <c r="L110" s="24" t="s">
        <v>37</v>
      </c>
      <c r="M110" s="24" t="s">
        <v>38</v>
      </c>
      <c r="N110" s="24" t="s">
        <v>39</v>
      </c>
      <c r="O110" s="179" t="s">
        <v>203</v>
      </c>
      <c r="P110" s="62" t="s">
        <v>67</v>
      </c>
      <c r="Q110" s="492" t="s">
        <v>68</v>
      </c>
      <c r="R110" s="493"/>
      <c r="S110" s="493"/>
      <c r="T110" s="493"/>
      <c r="U110" s="494"/>
      <c r="W110" s="100"/>
      <c r="X110" s="100"/>
    </row>
    <row r="111" spans="2:24" hidden="1" outlineLevel="1" x14ac:dyDescent="0.2">
      <c r="B111" s="20" t="s">
        <v>162</v>
      </c>
      <c r="C111" s="174" t="s">
        <v>53</v>
      </c>
      <c r="D111" s="187" t="e">
        <f t="shared" ref="D111:O111" si="20">$O$113*D$112*$W$112</f>
        <v>#VALUE!</v>
      </c>
      <c r="E111" s="17" t="e">
        <f t="shared" si="20"/>
        <v>#VALUE!</v>
      </c>
      <c r="F111" s="17" t="e">
        <f t="shared" si="20"/>
        <v>#VALUE!</v>
      </c>
      <c r="G111" s="17" t="e">
        <f t="shared" si="20"/>
        <v>#VALUE!</v>
      </c>
      <c r="H111" s="17" t="e">
        <f t="shared" si="20"/>
        <v>#VALUE!</v>
      </c>
      <c r="I111" s="17" t="e">
        <f t="shared" si="20"/>
        <v>#VALUE!</v>
      </c>
      <c r="J111" s="17" t="e">
        <f t="shared" si="20"/>
        <v>#VALUE!</v>
      </c>
      <c r="K111" s="17" t="e">
        <f t="shared" si="20"/>
        <v>#VALUE!</v>
      </c>
      <c r="L111" s="17" t="e">
        <f t="shared" si="20"/>
        <v>#VALUE!</v>
      </c>
      <c r="M111" s="17" t="e">
        <f t="shared" si="20"/>
        <v>#VALUE!</v>
      </c>
      <c r="N111" s="17" t="e">
        <f t="shared" si="20"/>
        <v>#VALUE!</v>
      </c>
      <c r="O111" s="195" t="e">
        <f t="shared" si="20"/>
        <v>#VALUE!</v>
      </c>
      <c r="P111" s="204"/>
      <c r="Q111" s="495"/>
      <c r="R111" s="496"/>
      <c r="S111" s="496"/>
      <c r="T111" s="496"/>
      <c r="U111" s="497"/>
      <c r="W111" s="119"/>
      <c r="X111" s="100"/>
    </row>
    <row r="112" spans="2:24" s="100" customFormat="1" hidden="1" outlineLevel="1" x14ac:dyDescent="0.2">
      <c r="B112" s="88" t="s">
        <v>147</v>
      </c>
      <c r="C112" s="172" t="s">
        <v>148</v>
      </c>
      <c r="D112" s="181">
        <f t="shared" ref="D112:O112" si="21">D$113/$O$113</f>
        <v>0</v>
      </c>
      <c r="E112" s="117">
        <f t="shared" si="21"/>
        <v>0</v>
      </c>
      <c r="F112" s="117">
        <f t="shared" si="21"/>
        <v>0</v>
      </c>
      <c r="G112" s="117">
        <f t="shared" si="21"/>
        <v>0.20833333333333329</v>
      </c>
      <c r="H112" s="117">
        <f t="shared" si="21"/>
        <v>0.3125</v>
      </c>
      <c r="I112" s="117">
        <f t="shared" si="21"/>
        <v>0.41666666666666657</v>
      </c>
      <c r="J112" s="117">
        <f t="shared" si="21"/>
        <v>0.625</v>
      </c>
      <c r="K112" s="117">
        <f t="shared" si="21"/>
        <v>0.72916666666666685</v>
      </c>
      <c r="L112" s="117">
        <f t="shared" si="21"/>
        <v>0.83333333333333315</v>
      </c>
      <c r="M112" s="117">
        <f t="shared" si="21"/>
        <v>1</v>
      </c>
      <c r="N112" s="117">
        <f t="shared" si="21"/>
        <v>1</v>
      </c>
      <c r="O112" s="192">
        <f t="shared" si="21"/>
        <v>1</v>
      </c>
      <c r="P112" s="205"/>
      <c r="Q112" s="507"/>
      <c r="R112" s="508"/>
      <c r="S112" s="508"/>
      <c r="T112" s="508"/>
      <c r="U112" s="509"/>
      <c r="W112" s="98" t="e">
        <f>$W$113/$O$113</f>
        <v>#VALUE!</v>
      </c>
      <c r="X112" s="115" t="s">
        <v>149</v>
      </c>
    </row>
    <row r="113" spans="2:24" s="100" customFormat="1" hidden="1" outlineLevel="1" x14ac:dyDescent="0.2">
      <c r="B113" s="88" t="s">
        <v>150</v>
      </c>
      <c r="C113" s="172" t="s">
        <v>53</v>
      </c>
      <c r="D113" s="182">
        <f t="shared" ref="D113:O113" si="22">SUM(D$114:D$117)</f>
        <v>0</v>
      </c>
      <c r="E113" s="85">
        <f t="shared" si="22"/>
        <v>0</v>
      </c>
      <c r="F113" s="85">
        <f t="shared" si="22"/>
        <v>0</v>
      </c>
      <c r="G113" s="85">
        <f t="shared" si="22"/>
        <v>1486.9555555555553</v>
      </c>
      <c r="H113" s="85">
        <f t="shared" si="22"/>
        <v>2230.4333333333334</v>
      </c>
      <c r="I113" s="85">
        <f t="shared" si="22"/>
        <v>2973.9111111111106</v>
      </c>
      <c r="J113" s="85">
        <f t="shared" si="22"/>
        <v>4460.8666666666668</v>
      </c>
      <c r="K113" s="85">
        <f t="shared" si="22"/>
        <v>5204.3444444444458</v>
      </c>
      <c r="L113" s="85">
        <f t="shared" si="22"/>
        <v>5947.8222222222212</v>
      </c>
      <c r="M113" s="85">
        <f t="shared" si="22"/>
        <v>7137.3866666666672</v>
      </c>
      <c r="N113" s="85">
        <f t="shared" si="22"/>
        <v>7137.3866666666672</v>
      </c>
      <c r="O113" s="193">
        <f t="shared" si="22"/>
        <v>7137.3866666666672</v>
      </c>
      <c r="P113" s="205"/>
      <c r="Q113" s="507"/>
      <c r="R113" s="508"/>
      <c r="S113" s="508"/>
      <c r="T113" s="508"/>
      <c r="U113" s="509"/>
      <c r="W113" s="241" t="str">
        <f>IF(Selected_Crop=2,IF('PI | User'!$F$23="",'PI | User'!$E$23,'PI | User'!$F$23),"")</f>
        <v/>
      </c>
      <c r="X113" s="115" t="s">
        <v>331</v>
      </c>
    </row>
    <row r="114" spans="2:24" s="100" customFormat="1" hidden="1" outlineLevel="1" x14ac:dyDescent="0.2">
      <c r="B114" s="103" t="str">
        <f>'Default | C_&amp;_I | Lychee'!B114</f>
        <v>Picking, Packing and sorting</v>
      </c>
      <c r="C114" s="172" t="str">
        <f>'Default | C_&amp;_I | Lychee'!C114</f>
        <v>$ / ha</v>
      </c>
      <c r="D114" s="182">
        <f>'Default | C_&amp;_I | Lychee'!D114</f>
        <v>0</v>
      </c>
      <c r="E114" s="85">
        <f>'Default | C_&amp;_I | Lychee'!E114</f>
        <v>0</v>
      </c>
      <c r="F114" s="85">
        <f>'Default | C_&amp;_I | Lychee'!F114</f>
        <v>0</v>
      </c>
      <c r="G114" s="85">
        <f>'Default | C_&amp;_I | Lychee'!G114</f>
        <v>470.55555555555554</v>
      </c>
      <c r="H114" s="85">
        <f>'Default | C_&amp;_I | Lychee'!H114</f>
        <v>705.83333333333337</v>
      </c>
      <c r="I114" s="85">
        <f>'Default | C_&amp;_I | Lychee'!I114</f>
        <v>941.11111111111109</v>
      </c>
      <c r="J114" s="85">
        <f>'Default | C_&amp;_I | Lychee'!J114</f>
        <v>1411.6666666666667</v>
      </c>
      <c r="K114" s="85">
        <f>'Default | C_&amp;_I | Lychee'!K114</f>
        <v>1646.9444444444448</v>
      </c>
      <c r="L114" s="85">
        <f>'Default | C_&amp;_I | Lychee'!L114</f>
        <v>1882.2222222222222</v>
      </c>
      <c r="M114" s="85">
        <f>'Default | C_&amp;_I | Lychee'!M114</f>
        <v>2258.6666666666665</v>
      </c>
      <c r="N114" s="85">
        <f>'Default | C_&amp;_I | Lychee'!N114</f>
        <v>2258.6666666666665</v>
      </c>
      <c r="O114" s="193">
        <f>'Default | C_&amp;_I | Lychee'!O114</f>
        <v>2258.6666666666665</v>
      </c>
      <c r="P114" s="205"/>
      <c r="Q114" s="486"/>
      <c r="R114" s="487"/>
      <c r="S114" s="487"/>
      <c r="T114" s="487"/>
      <c r="U114" s="488"/>
      <c r="W114" s="119"/>
    </row>
    <row r="115" spans="2:24" s="100" customFormat="1" hidden="1" outlineLevel="1" x14ac:dyDescent="0.2">
      <c r="B115" s="103" t="str">
        <f>'Default | C_&amp;_I | Lychee'!B115</f>
        <v>Packaging (Tray)</v>
      </c>
      <c r="C115" s="172" t="str">
        <f>'Default | C_&amp;_I | Lychee'!C115</f>
        <v>$ / ha</v>
      </c>
      <c r="D115" s="182">
        <f>'Default | C_&amp;_I | Lychee'!D115</f>
        <v>0</v>
      </c>
      <c r="E115" s="85">
        <f>'Default | C_&amp;_I | Lychee'!E115</f>
        <v>0</v>
      </c>
      <c r="F115" s="85">
        <f>'Default | C_&amp;_I | Lychee'!F115</f>
        <v>0</v>
      </c>
      <c r="G115" s="85">
        <f>'Default | C_&amp;_I | Lychee'!G115</f>
        <v>184.79999999999998</v>
      </c>
      <c r="H115" s="85">
        <f>'Default | C_&amp;_I | Lychee'!H115</f>
        <v>277.2</v>
      </c>
      <c r="I115" s="85">
        <f>'Default | C_&amp;_I | Lychee'!I115</f>
        <v>369.59999999999997</v>
      </c>
      <c r="J115" s="85">
        <f>'Default | C_&amp;_I | Lychee'!J115</f>
        <v>554.4</v>
      </c>
      <c r="K115" s="85">
        <f>'Default | C_&amp;_I | Lychee'!K115</f>
        <v>646.80000000000007</v>
      </c>
      <c r="L115" s="85">
        <f>'Default | C_&amp;_I | Lychee'!L115</f>
        <v>739.19999999999993</v>
      </c>
      <c r="M115" s="85">
        <f>'Default | C_&amp;_I | Lychee'!M115</f>
        <v>887.04</v>
      </c>
      <c r="N115" s="85">
        <f>'Default | C_&amp;_I | Lychee'!N115</f>
        <v>887.04</v>
      </c>
      <c r="O115" s="193">
        <f>'Default | C_&amp;_I | Lychee'!O115</f>
        <v>887.04</v>
      </c>
      <c r="P115" s="205"/>
      <c r="Q115" s="486"/>
      <c r="R115" s="487"/>
      <c r="S115" s="487"/>
      <c r="T115" s="487"/>
      <c r="U115" s="488"/>
      <c r="W115" s="119"/>
    </row>
    <row r="116" spans="2:24" s="100" customFormat="1" hidden="1" outlineLevel="1" x14ac:dyDescent="0.2">
      <c r="B116" s="103" t="str">
        <f>'Default | C_&amp;_I | Lychee'!B116</f>
        <v>Commission</v>
      </c>
      <c r="C116" s="172" t="str">
        <f>'Default | C_&amp;_I | Lychee'!C116</f>
        <v>$ / ha</v>
      </c>
      <c r="D116" s="182">
        <f>'Default | C_&amp;_I | Lychee'!D116</f>
        <v>0</v>
      </c>
      <c r="E116" s="85">
        <f>'Default | C_&amp;_I | Lychee'!E116</f>
        <v>0</v>
      </c>
      <c r="F116" s="85">
        <f>'Default | C_&amp;_I | Lychee'!F116</f>
        <v>0</v>
      </c>
      <c r="G116" s="85">
        <f>'Default | C_&amp;_I | Lychee'!G116</f>
        <v>770</v>
      </c>
      <c r="H116" s="85">
        <f>'Default | C_&amp;_I | Lychee'!H116</f>
        <v>1155</v>
      </c>
      <c r="I116" s="85">
        <f>'Default | C_&amp;_I | Lychee'!I116</f>
        <v>1540</v>
      </c>
      <c r="J116" s="85">
        <f>'Default | C_&amp;_I | Lychee'!J116</f>
        <v>2310</v>
      </c>
      <c r="K116" s="85">
        <f>'Default | C_&amp;_I | Lychee'!K116</f>
        <v>2695.0000000000005</v>
      </c>
      <c r="L116" s="85">
        <f>'Default | C_&amp;_I | Lychee'!L116</f>
        <v>3080</v>
      </c>
      <c r="M116" s="85">
        <f>'Default | C_&amp;_I | Lychee'!M116</f>
        <v>3696</v>
      </c>
      <c r="N116" s="85">
        <f>'Default | C_&amp;_I | Lychee'!N116</f>
        <v>3696</v>
      </c>
      <c r="O116" s="193">
        <f>'Default | C_&amp;_I | Lychee'!O116</f>
        <v>3696</v>
      </c>
      <c r="P116" s="205"/>
      <c r="Q116" s="486"/>
      <c r="R116" s="487"/>
      <c r="S116" s="487"/>
      <c r="T116" s="487"/>
      <c r="U116" s="488"/>
      <c r="W116" s="119"/>
    </row>
    <row r="117" spans="2:24" s="100" customFormat="1" hidden="1" outlineLevel="1" x14ac:dyDescent="0.2">
      <c r="B117" s="103" t="str">
        <f>'Default | C_&amp;_I | Lychee'!B117</f>
        <v>Levies</v>
      </c>
      <c r="C117" s="172" t="str">
        <f>'Default | C_&amp;_I | Lychee'!C117</f>
        <v>$ / ha</v>
      </c>
      <c r="D117" s="182">
        <f>'Default | C_&amp;_I | Lychee'!D117</f>
        <v>0</v>
      </c>
      <c r="E117" s="85">
        <f>'Default | C_&amp;_I | Lychee'!E117</f>
        <v>0</v>
      </c>
      <c r="F117" s="85">
        <f>'Default | C_&amp;_I | Lychee'!F117</f>
        <v>0</v>
      </c>
      <c r="G117" s="85">
        <f>'Default | C_&amp;_I | Lychee'!G117</f>
        <v>61.6</v>
      </c>
      <c r="H117" s="85">
        <f>'Default | C_&amp;_I | Lychee'!H117</f>
        <v>92.40000000000002</v>
      </c>
      <c r="I117" s="85">
        <f>'Default | C_&amp;_I | Lychee'!I117</f>
        <v>123.2</v>
      </c>
      <c r="J117" s="85">
        <f>'Default | C_&amp;_I | Lychee'!J117</f>
        <v>184.80000000000004</v>
      </c>
      <c r="K117" s="85">
        <f>'Default | C_&amp;_I | Lychee'!K117</f>
        <v>215.60000000000005</v>
      </c>
      <c r="L117" s="85">
        <f>'Default | C_&amp;_I | Lychee'!L117</f>
        <v>246.4</v>
      </c>
      <c r="M117" s="85">
        <f>'Default | C_&amp;_I | Lychee'!M117</f>
        <v>295.68</v>
      </c>
      <c r="N117" s="85">
        <f>'Default | C_&amp;_I | Lychee'!N117</f>
        <v>295.68</v>
      </c>
      <c r="O117" s="193">
        <f>'Default | C_&amp;_I | Lychee'!O117</f>
        <v>295.68</v>
      </c>
      <c r="P117" s="205"/>
      <c r="Q117" s="486"/>
      <c r="R117" s="487"/>
      <c r="S117" s="487"/>
      <c r="T117" s="487"/>
      <c r="U117" s="488"/>
      <c r="W117" s="148"/>
      <c r="X117" s="149"/>
    </row>
    <row r="118" spans="2:24" hidden="1" outlineLevel="1" x14ac:dyDescent="0.2">
      <c r="B118" s="20"/>
      <c r="C118" s="174"/>
      <c r="D118" s="18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95"/>
      <c r="P118" s="205"/>
      <c r="Q118" s="507"/>
      <c r="R118" s="508"/>
      <c r="S118" s="508"/>
      <c r="T118" s="508"/>
      <c r="U118" s="509"/>
      <c r="W118" s="148"/>
      <c r="X118" s="149"/>
    </row>
    <row r="119" spans="2:24" hidden="1" outlineLevel="1" x14ac:dyDescent="0.2">
      <c r="B119" s="20" t="s">
        <v>57</v>
      </c>
      <c r="C119" s="174" t="s">
        <v>53</v>
      </c>
      <c r="D119" s="187" t="e">
        <f t="shared" ref="D119:O119" si="23">$O$121*D$120*$W$120</f>
        <v>#VALUE!</v>
      </c>
      <c r="E119" s="17" t="e">
        <f t="shared" si="23"/>
        <v>#VALUE!</v>
      </c>
      <c r="F119" s="17" t="e">
        <f t="shared" si="23"/>
        <v>#VALUE!</v>
      </c>
      <c r="G119" s="17" t="e">
        <f t="shared" si="23"/>
        <v>#VALUE!</v>
      </c>
      <c r="H119" s="17" t="e">
        <f t="shared" si="23"/>
        <v>#VALUE!</v>
      </c>
      <c r="I119" s="17" t="e">
        <f t="shared" si="23"/>
        <v>#VALUE!</v>
      </c>
      <c r="J119" s="17" t="e">
        <f t="shared" si="23"/>
        <v>#VALUE!</v>
      </c>
      <c r="K119" s="17" t="e">
        <f t="shared" si="23"/>
        <v>#VALUE!</v>
      </c>
      <c r="L119" s="17" t="e">
        <f t="shared" si="23"/>
        <v>#VALUE!</v>
      </c>
      <c r="M119" s="17" t="e">
        <f t="shared" si="23"/>
        <v>#VALUE!</v>
      </c>
      <c r="N119" s="17" t="e">
        <f t="shared" si="23"/>
        <v>#VALUE!</v>
      </c>
      <c r="O119" s="195" t="e">
        <f t="shared" si="23"/>
        <v>#VALUE!</v>
      </c>
      <c r="P119" s="205"/>
      <c r="Q119" s="507"/>
      <c r="R119" s="508"/>
      <c r="S119" s="508"/>
      <c r="T119" s="508"/>
      <c r="U119" s="509"/>
      <c r="W119" s="119"/>
      <c r="X119" s="100"/>
    </row>
    <row r="120" spans="2:24" hidden="1" outlineLevel="1" x14ac:dyDescent="0.2">
      <c r="B120" s="88" t="s">
        <v>147</v>
      </c>
      <c r="C120" s="172" t="s">
        <v>148</v>
      </c>
      <c r="D120" s="181">
        <f t="shared" ref="D120:O120" si="24">D$121/$O$121</f>
        <v>1</v>
      </c>
      <c r="E120" s="117">
        <f t="shared" si="24"/>
        <v>1</v>
      </c>
      <c r="F120" s="117">
        <f t="shared" si="24"/>
        <v>1</v>
      </c>
      <c r="G120" s="117">
        <f t="shared" si="24"/>
        <v>1</v>
      </c>
      <c r="H120" s="117">
        <f t="shared" si="24"/>
        <v>1</v>
      </c>
      <c r="I120" s="117">
        <f t="shared" si="24"/>
        <v>1</v>
      </c>
      <c r="J120" s="117">
        <f t="shared" si="24"/>
        <v>1</v>
      </c>
      <c r="K120" s="117">
        <f t="shared" si="24"/>
        <v>1</v>
      </c>
      <c r="L120" s="117">
        <f t="shared" si="24"/>
        <v>1</v>
      </c>
      <c r="M120" s="117">
        <f t="shared" si="24"/>
        <v>1</v>
      </c>
      <c r="N120" s="117">
        <f t="shared" si="24"/>
        <v>1</v>
      </c>
      <c r="O120" s="192">
        <f t="shared" si="24"/>
        <v>1</v>
      </c>
      <c r="P120" s="205"/>
      <c r="Q120" s="507"/>
      <c r="R120" s="508"/>
      <c r="S120" s="508"/>
      <c r="T120" s="508"/>
      <c r="U120" s="509"/>
      <c r="W120" s="98" t="e">
        <f>$W$121/$O$121</f>
        <v>#VALUE!</v>
      </c>
      <c r="X120" s="115" t="s">
        <v>149</v>
      </c>
    </row>
    <row r="121" spans="2:24" hidden="1" outlineLevel="1" x14ac:dyDescent="0.2">
      <c r="B121" s="90" t="str">
        <f>'Default | C_&amp;_I | Lychee'!B121</f>
        <v>Base values</v>
      </c>
      <c r="C121" s="173" t="str">
        <f>'Default | C_&amp;_I | Lychee'!C121</f>
        <v>$ / ha</v>
      </c>
      <c r="D121" s="183">
        <f>'Default | C_&amp;_I | Lychee'!D121</f>
        <v>2000</v>
      </c>
      <c r="E121" s="91">
        <f>'Default | C_&amp;_I | Lychee'!E121</f>
        <v>2000</v>
      </c>
      <c r="F121" s="91">
        <f>'Default | C_&amp;_I | Lychee'!F121</f>
        <v>2000</v>
      </c>
      <c r="G121" s="91">
        <f>'Default | C_&amp;_I | Lychee'!G121</f>
        <v>2000</v>
      </c>
      <c r="H121" s="91">
        <f>'Default | C_&amp;_I | Lychee'!H121</f>
        <v>2000</v>
      </c>
      <c r="I121" s="91">
        <f>'Default | C_&amp;_I | Lychee'!I121</f>
        <v>2000</v>
      </c>
      <c r="J121" s="91">
        <f>'Default | C_&amp;_I | Lychee'!J121</f>
        <v>2000</v>
      </c>
      <c r="K121" s="91">
        <f>'Default | C_&amp;_I | Lychee'!K121</f>
        <v>2000</v>
      </c>
      <c r="L121" s="91">
        <f>'Default | C_&amp;_I | Lychee'!L121</f>
        <v>2000</v>
      </c>
      <c r="M121" s="91">
        <f>'Default | C_&amp;_I | Lychee'!M121</f>
        <v>2000</v>
      </c>
      <c r="N121" s="91">
        <f>'Default | C_&amp;_I | Lychee'!N121</f>
        <v>2000</v>
      </c>
      <c r="O121" s="194">
        <f>'Default | C_&amp;_I | Lychee'!O121</f>
        <v>2000</v>
      </c>
      <c r="P121" s="207"/>
      <c r="Q121" s="489"/>
      <c r="R121" s="490"/>
      <c r="S121" s="490"/>
      <c r="T121" s="490"/>
      <c r="U121" s="491"/>
      <c r="W121" s="241" t="str">
        <f>IF(Selected_Crop=2,IF('PI | User'!$F$24="",'PI | User'!$E$24,'PI | User'!$F$24),"")</f>
        <v/>
      </c>
      <c r="X121" s="115" t="s">
        <v>331</v>
      </c>
    </row>
    <row r="122" spans="2:24" ht="12.75" hidden="1" outlineLevel="1" thickBot="1" x14ac:dyDescent="0.25">
      <c r="D122" s="188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90"/>
    </row>
    <row r="123" spans="2:24" hidden="1" outlineLevel="1" x14ac:dyDescent="0.2"/>
    <row r="124" spans="2:24" hidden="1" outlineLevel="1" x14ac:dyDescent="0.2"/>
    <row r="125" spans="2:24" ht="15" hidden="1" outlineLevel="1" x14ac:dyDescent="0.25">
      <c r="B125" s="23" t="s">
        <v>165</v>
      </c>
      <c r="C125" s="24" t="s">
        <v>7</v>
      </c>
      <c r="D125" s="24" t="s">
        <v>66</v>
      </c>
      <c r="E125" s="24" t="s">
        <v>67</v>
      </c>
      <c r="F125" s="492" t="s">
        <v>68</v>
      </c>
      <c r="G125" s="493"/>
      <c r="H125" s="493"/>
      <c r="I125" s="493"/>
      <c r="J125" s="494"/>
    </row>
    <row r="126" spans="2:24" s="1" customFormat="1" hidden="1" outlineLevel="1" x14ac:dyDescent="0.2">
      <c r="B126" s="219" t="s">
        <v>166</v>
      </c>
      <c r="C126" s="216" t="s">
        <v>23</v>
      </c>
      <c r="D126" s="243" t="str">
        <f>IF(Selected_Crop=2,IF('PI | User'!$F$25="",'PI | User'!$E$25,'PI | User'!$F$25),"")</f>
        <v/>
      </c>
      <c r="E126" s="218"/>
      <c r="F126" s="519"/>
      <c r="G126" s="520"/>
      <c r="H126" s="520"/>
      <c r="I126" s="520"/>
      <c r="J126" s="521"/>
    </row>
    <row r="127" spans="2:24" s="1" customFormat="1" hidden="1" outlineLevel="1" x14ac:dyDescent="0.2">
      <c r="B127" s="20" t="str">
        <f>'Default | C_&amp;_I | Lychee'!B127</f>
        <v>On-farm irrigation cost</v>
      </c>
      <c r="C127" s="12" t="str">
        <f>'Default | C_&amp;_I | Lychee'!C127</f>
        <v>$ / ML</v>
      </c>
      <c r="D127" s="18">
        <f>'Default | C_&amp;_I | Lychee'!D127</f>
        <v>65</v>
      </c>
      <c r="E127" s="249"/>
      <c r="F127" s="250"/>
      <c r="G127" s="251"/>
      <c r="H127" s="251"/>
      <c r="I127" s="251"/>
      <c r="J127" s="252"/>
    </row>
    <row r="128" spans="2:24" hidden="1" outlineLevel="1" x14ac:dyDescent="0.2">
      <c r="B128" s="20" t="str">
        <f>'Default | C_&amp;_I | Lychee'!B128</f>
        <v>On-farm irrigation water losses</v>
      </c>
      <c r="C128" s="12" t="str">
        <f>'Default | C_&amp;_I | Lychee'!C128</f>
        <v>% of deliveries</v>
      </c>
      <c r="D128" s="159">
        <f>$K$128/100</f>
        <v>0.1</v>
      </c>
      <c r="E128" s="167"/>
      <c r="F128" s="486"/>
      <c r="G128" s="487"/>
      <c r="H128" s="487"/>
      <c r="I128" s="487"/>
      <c r="J128" s="488"/>
      <c r="K128" s="208">
        <f>'Default | C_&amp;_I | Lychee'!$K$128</f>
        <v>10</v>
      </c>
    </row>
    <row r="129" spans="2:16" hidden="1" outlineLevel="1" x14ac:dyDescent="0.2">
      <c r="B129" s="22" t="str">
        <f>'Default | C_&amp;_I | Lychee'!B129</f>
        <v>High/medium Priority conversion factor</v>
      </c>
      <c r="C129" s="157" t="str">
        <f>'Default | C_&amp;_I | Lychee'!C129</f>
        <v>unitless</v>
      </c>
      <c r="D129" s="158">
        <f>'Default | C_&amp;_I | Lychee'!D129</f>
        <v>1.5</v>
      </c>
      <c r="E129" s="168"/>
      <c r="F129" s="498"/>
      <c r="G129" s="499"/>
      <c r="H129" s="499"/>
      <c r="I129" s="499"/>
      <c r="J129" s="500"/>
    </row>
    <row r="130" spans="2:16" hidden="1" outlineLevel="1" x14ac:dyDescent="0.2">
      <c r="B130" s="21" t="str">
        <f>'Default | C_&amp;_I | Lychee'!B130</f>
        <v xml:space="preserve">Reliability </v>
      </c>
      <c r="C130" s="11" t="str">
        <f>'Default | C_&amp;_I | Lychee'!C130</f>
        <v>%</v>
      </c>
      <c r="D130" s="160">
        <f>'Default | C_&amp;_I | Lychee'!D130</f>
        <v>0.66666666666666663</v>
      </c>
      <c r="E130" s="166"/>
      <c r="F130" s="501"/>
      <c r="G130" s="502"/>
      <c r="H130" s="502"/>
      <c r="I130" s="502"/>
      <c r="J130" s="503"/>
    </row>
    <row r="131" spans="2:16" hidden="1" outlineLevel="1" x14ac:dyDescent="0.2"/>
    <row r="132" spans="2:16" hidden="1" outlineLevel="1" x14ac:dyDescent="0.2">
      <c r="C132" s="108" t="s">
        <v>172</v>
      </c>
      <c r="D132" s="79" t="s">
        <v>173</v>
      </c>
      <c r="E132" s="108" t="s">
        <v>174</v>
      </c>
      <c r="F132" s="100"/>
      <c r="G132" s="100"/>
      <c r="H132" s="100"/>
      <c r="I132" s="100"/>
      <c r="J132" s="100"/>
      <c r="K132" s="100"/>
    </row>
    <row r="133" spans="2:16" ht="15" hidden="1" outlineLevel="1" x14ac:dyDescent="0.25">
      <c r="B133" s="23" t="s">
        <v>175</v>
      </c>
      <c r="C133" s="93" t="s">
        <v>23</v>
      </c>
      <c r="D133" s="24" t="s">
        <v>23</v>
      </c>
      <c r="E133" s="93" t="s">
        <v>23</v>
      </c>
      <c r="F133" s="100"/>
      <c r="G133" s="119" t="s">
        <v>183</v>
      </c>
      <c r="H133" s="100"/>
      <c r="I133" s="100"/>
      <c r="J133" s="100"/>
      <c r="K133" s="100"/>
      <c r="N133" s="150"/>
      <c r="O133" s="151"/>
      <c r="P133" s="110"/>
    </row>
    <row r="134" spans="2:16" hidden="1" outlineLevel="1" x14ac:dyDescent="0.2">
      <c r="B134" s="19">
        <v>1</v>
      </c>
      <c r="C134" s="94" t="e">
        <f>$D134/$D$130</f>
        <v>#VALUE!</v>
      </c>
      <c r="D134" s="25" t="e">
        <f t="shared" ref="D134:D143" si="25">$E134/(1-$D$128)</f>
        <v>#VALUE!</v>
      </c>
      <c r="E134" s="94" t="e">
        <f>$G134*$D$126</f>
        <v>#VALUE!</v>
      </c>
      <c r="F134" s="100"/>
      <c r="G134" s="116">
        <f>'Default | C_&amp;_I | Lychee'!G134</f>
        <v>1.2500000000000002E-2</v>
      </c>
      <c r="H134" s="100"/>
      <c r="I134" s="100"/>
      <c r="K134" s="100"/>
      <c r="N134" s="150"/>
      <c r="O134" s="151"/>
    </row>
    <row r="135" spans="2:16" hidden="1" outlineLevel="1" x14ac:dyDescent="0.2">
      <c r="B135" s="20">
        <v>2</v>
      </c>
      <c r="C135" s="95" t="e">
        <f t="shared" ref="C135:C143" si="26">$D135/$D$130</f>
        <v>#VALUE!</v>
      </c>
      <c r="D135" s="26" t="e">
        <f>$E135/(1-$D$128)</f>
        <v>#VALUE!</v>
      </c>
      <c r="E135" s="95" t="e">
        <f t="shared" ref="E135:E141" si="27">$G135*$D$126</f>
        <v>#VALUE!</v>
      </c>
      <c r="F135" s="100"/>
      <c r="G135" s="116">
        <f>'Default | C_&amp;_I | Lychee'!G135</f>
        <v>3.9E-2</v>
      </c>
      <c r="H135" s="100"/>
      <c r="K135" s="100"/>
      <c r="N135" s="150"/>
      <c r="O135" s="151"/>
    </row>
    <row r="136" spans="2:16" hidden="1" outlineLevel="1" x14ac:dyDescent="0.2">
      <c r="B136" s="20">
        <v>3</v>
      </c>
      <c r="C136" s="95" t="e">
        <f>$D136/$D$130</f>
        <v>#VALUE!</v>
      </c>
      <c r="D136" s="26" t="e">
        <f t="shared" si="25"/>
        <v>#VALUE!</v>
      </c>
      <c r="E136" s="95" t="e">
        <f>$G136*$D$126</f>
        <v>#VALUE!</v>
      </c>
      <c r="F136" s="100"/>
      <c r="G136" s="116">
        <f>'Default | C_&amp;_I | Lychee'!G136</f>
        <v>0.10400000000000002</v>
      </c>
      <c r="H136" s="100"/>
      <c r="I136" s="100"/>
      <c r="K136" s="100"/>
      <c r="M136" s="36"/>
    </row>
    <row r="137" spans="2:16" hidden="1" outlineLevel="1" x14ac:dyDescent="0.2">
      <c r="B137" s="20">
        <v>4</v>
      </c>
      <c r="C137" s="95" t="e">
        <f t="shared" si="26"/>
        <v>#VALUE!</v>
      </c>
      <c r="D137" s="26" t="e">
        <f>$E137/(1-$D$128)</f>
        <v>#VALUE!</v>
      </c>
      <c r="E137" s="95" t="e">
        <f t="shared" si="27"/>
        <v>#VALUE!</v>
      </c>
      <c r="F137" s="100"/>
      <c r="G137" s="116">
        <f>'Default | C_&amp;_I | Lychee'!G137</f>
        <v>0.40000000000000008</v>
      </c>
      <c r="H137" s="100"/>
      <c r="I137" s="100"/>
      <c r="K137" s="100"/>
      <c r="M137" s="36"/>
    </row>
    <row r="138" spans="2:16" hidden="1" outlineLevel="1" x14ac:dyDescent="0.2">
      <c r="B138" s="20">
        <v>5</v>
      </c>
      <c r="C138" s="95" t="e">
        <f t="shared" si="26"/>
        <v>#VALUE!</v>
      </c>
      <c r="D138" s="26" t="e">
        <f t="shared" si="25"/>
        <v>#VALUE!</v>
      </c>
      <c r="E138" s="95" t="e">
        <f t="shared" si="27"/>
        <v>#VALUE!</v>
      </c>
      <c r="F138" s="100"/>
      <c r="G138" s="116">
        <f>'Default | C_&amp;_I | Lychee'!G138</f>
        <v>0.40000000000000008</v>
      </c>
      <c r="H138" s="100"/>
      <c r="I138" s="100"/>
      <c r="J138" s="100"/>
      <c r="K138" s="100"/>
    </row>
    <row r="139" spans="2:16" hidden="1" outlineLevel="1" x14ac:dyDescent="0.2">
      <c r="B139" s="20">
        <v>6</v>
      </c>
      <c r="C139" s="95" t="e">
        <f t="shared" si="26"/>
        <v>#VALUE!</v>
      </c>
      <c r="D139" s="26" t="e">
        <f t="shared" si="25"/>
        <v>#VALUE!</v>
      </c>
      <c r="E139" s="95" t="e">
        <f>$G139*$D$126</f>
        <v>#VALUE!</v>
      </c>
      <c r="F139" s="100"/>
      <c r="G139" s="116">
        <f>'Default | C_&amp;_I | Lychee'!G139</f>
        <v>0.40000000000000008</v>
      </c>
      <c r="H139" s="100"/>
      <c r="I139" s="100"/>
      <c r="J139" s="100"/>
      <c r="K139" s="100"/>
    </row>
    <row r="140" spans="2:16" hidden="1" outlineLevel="1" x14ac:dyDescent="0.2">
      <c r="B140" s="20">
        <v>7</v>
      </c>
      <c r="C140" s="95" t="e">
        <f t="shared" si="26"/>
        <v>#VALUE!</v>
      </c>
      <c r="D140" s="26" t="e">
        <f>$E140/(1-$D$128)</f>
        <v>#VALUE!</v>
      </c>
      <c r="E140" s="95" t="e">
        <f t="shared" si="27"/>
        <v>#VALUE!</v>
      </c>
      <c r="F140" s="100"/>
      <c r="G140" s="116">
        <f>'Default | C_&amp;_I | Lychee'!G140</f>
        <v>0.87500000000000011</v>
      </c>
      <c r="H140" s="100"/>
      <c r="I140" s="100"/>
      <c r="J140" s="100"/>
      <c r="K140" s="100"/>
    </row>
    <row r="141" spans="2:16" hidden="1" outlineLevel="1" x14ac:dyDescent="0.2">
      <c r="B141" s="20">
        <v>8</v>
      </c>
      <c r="C141" s="95" t="e">
        <f t="shared" si="26"/>
        <v>#VALUE!</v>
      </c>
      <c r="D141" s="26" t="e">
        <f t="shared" si="25"/>
        <v>#VALUE!</v>
      </c>
      <c r="E141" s="95" t="e">
        <f t="shared" si="27"/>
        <v>#VALUE!</v>
      </c>
      <c r="F141" s="100"/>
      <c r="G141" s="116">
        <f>'Default | C_&amp;_I | Lychee'!G141</f>
        <v>1</v>
      </c>
      <c r="H141" s="100"/>
      <c r="I141" s="100"/>
      <c r="J141" s="100"/>
      <c r="K141" s="100"/>
    </row>
    <row r="142" spans="2:16" hidden="1" outlineLevel="1" x14ac:dyDescent="0.2">
      <c r="B142" s="20">
        <v>9</v>
      </c>
      <c r="C142" s="95" t="e">
        <f>$D142/$D$130</f>
        <v>#VALUE!</v>
      </c>
      <c r="D142" s="26" t="e">
        <f>$E142/(1-$D$128)</f>
        <v>#VALUE!</v>
      </c>
      <c r="E142" s="95" t="e">
        <f>$G142*$D$126</f>
        <v>#VALUE!</v>
      </c>
      <c r="F142" s="100"/>
      <c r="G142" s="116">
        <f>'Default | C_&amp;_I | Lychee'!G142</f>
        <v>1.0000000000000002</v>
      </c>
      <c r="H142" s="100"/>
      <c r="I142" s="100"/>
      <c r="J142" s="100"/>
      <c r="K142" s="100"/>
    </row>
    <row r="143" spans="2:16" hidden="1" outlineLevel="1" x14ac:dyDescent="0.2">
      <c r="B143" s="20">
        <v>10</v>
      </c>
      <c r="C143" s="95" t="e">
        <f t="shared" si="26"/>
        <v>#VALUE!</v>
      </c>
      <c r="D143" s="26" t="e">
        <f t="shared" si="25"/>
        <v>#VALUE!</v>
      </c>
      <c r="E143" s="95" t="e">
        <f>$G143*$D$126</f>
        <v>#VALUE!</v>
      </c>
      <c r="F143" s="100"/>
      <c r="G143" s="116">
        <f>'Default | C_&amp;_I | Lychee'!G143</f>
        <v>1</v>
      </c>
      <c r="H143" s="100"/>
      <c r="I143" s="100"/>
      <c r="J143" s="100"/>
      <c r="K143" s="100"/>
    </row>
    <row r="144" spans="2:16" hidden="1" outlineLevel="1" x14ac:dyDescent="0.2">
      <c r="B144" s="20">
        <v>11</v>
      </c>
      <c r="C144" s="95" t="e">
        <f>$C143</f>
        <v>#VALUE!</v>
      </c>
      <c r="D144" s="26" t="e">
        <f>$D143</f>
        <v>#VALUE!</v>
      </c>
      <c r="E144" s="95"/>
      <c r="F144" s="100"/>
      <c r="G144" s="100"/>
      <c r="H144" s="100"/>
      <c r="I144" s="100"/>
      <c r="J144" s="100"/>
      <c r="K144" s="100"/>
    </row>
    <row r="145" spans="2:11" hidden="1" outlineLevel="1" x14ac:dyDescent="0.2">
      <c r="B145" s="20">
        <v>12</v>
      </c>
      <c r="C145" s="95" t="e">
        <f>$C144</f>
        <v>#VALUE!</v>
      </c>
      <c r="D145" s="26" t="e">
        <f t="shared" ref="D145:D148" si="28">$D144</f>
        <v>#VALUE!</v>
      </c>
      <c r="E145" s="95"/>
      <c r="F145" s="100"/>
      <c r="G145" s="100"/>
      <c r="H145" s="100"/>
      <c r="I145" s="100"/>
      <c r="J145" s="100"/>
      <c r="K145" s="100"/>
    </row>
    <row r="146" spans="2:11" hidden="1" outlineLevel="1" x14ac:dyDescent="0.2">
      <c r="B146" s="20">
        <v>13</v>
      </c>
      <c r="C146" s="95" t="e">
        <f>$C145</f>
        <v>#VALUE!</v>
      </c>
      <c r="D146" s="26" t="e">
        <f t="shared" si="28"/>
        <v>#VALUE!</v>
      </c>
      <c r="E146" s="95"/>
      <c r="F146" s="100"/>
      <c r="G146" s="100"/>
      <c r="H146" s="100"/>
      <c r="I146" s="100"/>
      <c r="J146" s="100"/>
      <c r="K146" s="100"/>
    </row>
    <row r="147" spans="2:11" hidden="1" outlineLevel="1" x14ac:dyDescent="0.2">
      <c r="B147" s="20">
        <v>14</v>
      </c>
      <c r="C147" s="95" t="e">
        <f>$C146</f>
        <v>#VALUE!</v>
      </c>
      <c r="D147" s="26" t="e">
        <f t="shared" si="28"/>
        <v>#VALUE!</v>
      </c>
      <c r="E147" s="95"/>
      <c r="F147" s="100"/>
      <c r="G147" s="100"/>
      <c r="H147" s="100"/>
      <c r="I147" s="100"/>
      <c r="J147" s="100"/>
      <c r="K147" s="100"/>
    </row>
    <row r="148" spans="2:11" hidden="1" outlineLevel="1" x14ac:dyDescent="0.2">
      <c r="B148" s="21" t="s">
        <v>27</v>
      </c>
      <c r="C148" s="96" t="e">
        <f>$C147</f>
        <v>#VALUE!</v>
      </c>
      <c r="D148" s="27" t="e">
        <f t="shared" si="28"/>
        <v>#VALUE!</v>
      </c>
      <c r="E148" s="96"/>
      <c r="F148" s="100"/>
      <c r="G148" s="100"/>
      <c r="H148" s="100"/>
      <c r="I148" s="100"/>
      <c r="J148" s="100"/>
      <c r="K148" s="100"/>
    </row>
    <row r="149" spans="2:11" hidden="1" outlineLevel="1" x14ac:dyDescent="0.2"/>
    <row r="150" spans="2:11" hidden="1" outlineLevel="1" x14ac:dyDescent="0.2"/>
    <row r="151" spans="2:11" hidden="1" outlineLevel="1" x14ac:dyDescent="0.2"/>
    <row r="152" spans="2:11" collapsed="1" x14ac:dyDescent="0.2"/>
  </sheetData>
  <sheetProtection algorithmName="SHA-512" hashValue="L6/+g/+8Y0XJ5K487IBz+8S6zyHAu53FZjRjB9bILLiBypwnnOGzMCByZLP+SiDjSYUqvEJQ7URprwCnkIE/ow==" saltValue="/qYuKWz1Yu73Mdap86Jqmw==" spinCount="100000" sheet="1" objects="1" scenarios="1" selectLockedCells="1" selectUnlockedCells="1"/>
  <mergeCells count="59">
    <mergeCell ref="F130:J130"/>
    <mergeCell ref="F125:J125"/>
    <mergeCell ref="F126:J126"/>
    <mergeCell ref="F128:J128"/>
    <mergeCell ref="F129:J129"/>
    <mergeCell ref="Q121:U121"/>
    <mergeCell ref="Q110:U110"/>
    <mergeCell ref="Q111:U111"/>
    <mergeCell ref="Q112:U112"/>
    <mergeCell ref="Q113:U113"/>
    <mergeCell ref="Q114:U114"/>
    <mergeCell ref="Q115:U115"/>
    <mergeCell ref="Q116:U116"/>
    <mergeCell ref="Q117:U117"/>
    <mergeCell ref="Q118:U118"/>
    <mergeCell ref="Q119:U119"/>
    <mergeCell ref="Q120:U120"/>
    <mergeCell ref="Q107:U107"/>
    <mergeCell ref="F93:J93"/>
    <mergeCell ref="F94:J94"/>
    <mergeCell ref="F95:J95"/>
    <mergeCell ref="F96:J96"/>
    <mergeCell ref="Q100:U100"/>
    <mergeCell ref="Q101:U101"/>
    <mergeCell ref="Q102:U102"/>
    <mergeCell ref="Q103:U103"/>
    <mergeCell ref="Q104:U104"/>
    <mergeCell ref="Q105:U105"/>
    <mergeCell ref="Q106:U106"/>
    <mergeCell ref="F92:J92"/>
    <mergeCell ref="F79:J79"/>
    <mergeCell ref="F80:J80"/>
    <mergeCell ref="F81:J81"/>
    <mergeCell ref="F82:J82"/>
    <mergeCell ref="F85:J85"/>
    <mergeCell ref="F86:J86"/>
    <mergeCell ref="F87:J87"/>
    <mergeCell ref="F88:J88"/>
    <mergeCell ref="F89:J89"/>
    <mergeCell ref="F90:J90"/>
    <mergeCell ref="F91:J91"/>
    <mergeCell ref="F78:J78"/>
    <mergeCell ref="F45:J45"/>
    <mergeCell ref="F66:J66"/>
    <mergeCell ref="F67:J67"/>
    <mergeCell ref="F68:J68"/>
    <mergeCell ref="F69:J69"/>
    <mergeCell ref="F70:J70"/>
    <mergeCell ref="F73:J73"/>
    <mergeCell ref="F74:J74"/>
    <mergeCell ref="F75:J75"/>
    <mergeCell ref="F76:J76"/>
    <mergeCell ref="F77:J77"/>
    <mergeCell ref="F44:J44"/>
    <mergeCell ref="F37:J37"/>
    <mergeCell ref="F38:J38"/>
    <mergeCell ref="F39:J39"/>
    <mergeCell ref="F42:J42"/>
    <mergeCell ref="F43:J43"/>
  </mergeCells>
  <conditionalFormatting sqref="O86:BC96">
    <cfRule type="cellIs" dxfId="6" priority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0">
    <tabColor theme="7" tint="0.59999389629810485"/>
  </sheetPr>
  <dimension ref="A1:BA137"/>
  <sheetViews>
    <sheetView topLeftCell="A134" workbookViewId="0"/>
  </sheetViews>
  <sheetFormatPr defaultColWidth="9.140625" defaultRowHeight="12" outlineLevelRow="2" x14ac:dyDescent="0.2"/>
  <cols>
    <col min="1" max="1" width="2.7109375" style="8" customWidth="1"/>
    <col min="2" max="2" width="32.7109375" style="8" customWidth="1"/>
    <col min="3" max="3" width="13.140625" style="9" customWidth="1"/>
    <col min="4" max="4" width="12.42578125" style="9" customWidth="1"/>
    <col min="5" max="19" width="12.7109375" style="8" customWidth="1"/>
    <col min="20" max="16384" width="9.140625" style="8"/>
  </cols>
  <sheetData>
    <row r="1" spans="1:19" hidden="1" outlineLevel="1" x14ac:dyDescent="0.2"/>
    <row r="2" spans="1:19" s="30" customFormat="1" ht="18.75" hidden="1" outlineLevel="2" x14ac:dyDescent="0.25">
      <c r="A2" s="28" t="s">
        <v>213</v>
      </c>
      <c r="B2" s="28"/>
      <c r="C2" s="29"/>
      <c r="D2" s="29"/>
      <c r="E2" s="28"/>
      <c r="F2" s="28"/>
      <c r="G2" s="28"/>
      <c r="H2" s="28"/>
      <c r="I2" s="28"/>
      <c r="J2" s="28"/>
      <c r="K2" s="28"/>
      <c r="L2" s="28"/>
      <c r="R2" s="31"/>
      <c r="S2" s="31"/>
    </row>
    <row r="3" spans="1:19" ht="12.75" hidden="1" outlineLevel="2" thickBot="1" x14ac:dyDescent="0.25"/>
    <row r="4" spans="1:19" hidden="1" outlineLevel="2" x14ac:dyDescent="0.2">
      <c r="C4" s="77"/>
      <c r="D4" s="37">
        <v>1</v>
      </c>
      <c r="E4" s="37">
        <v>2</v>
      </c>
      <c r="F4" s="37">
        <v>3</v>
      </c>
      <c r="G4" s="37">
        <v>4</v>
      </c>
      <c r="H4" s="37">
        <v>5</v>
      </c>
      <c r="I4" s="37">
        <v>6</v>
      </c>
      <c r="J4" s="37">
        <v>7</v>
      </c>
      <c r="K4" s="37">
        <v>8</v>
      </c>
      <c r="L4" s="37">
        <v>9</v>
      </c>
      <c r="M4" s="37">
        <v>10</v>
      </c>
      <c r="N4" s="37">
        <v>11</v>
      </c>
      <c r="O4" s="37">
        <v>12</v>
      </c>
      <c r="P4" s="37">
        <v>13</v>
      </c>
      <c r="Q4" s="37">
        <v>14</v>
      </c>
      <c r="R4" s="37" t="s">
        <v>27</v>
      </c>
    </row>
    <row r="5" spans="1:19" ht="15" hidden="1" outlineLevel="2" x14ac:dyDescent="0.25">
      <c r="B5" s="57" t="s">
        <v>28</v>
      </c>
      <c r="C5" s="68" t="s">
        <v>7</v>
      </c>
      <c r="D5" s="62" t="s">
        <v>29</v>
      </c>
      <c r="E5" s="24" t="s">
        <v>30</v>
      </c>
      <c r="F5" s="24" t="s">
        <v>31</v>
      </c>
      <c r="G5" s="24" t="s">
        <v>32</v>
      </c>
      <c r="H5" s="24" t="s">
        <v>33</v>
      </c>
      <c r="I5" s="24" t="s">
        <v>34</v>
      </c>
      <c r="J5" s="24" t="s">
        <v>35</v>
      </c>
      <c r="K5" s="24" t="s">
        <v>36</v>
      </c>
      <c r="L5" s="24" t="s">
        <v>37</v>
      </c>
      <c r="M5" s="24" t="s">
        <v>38</v>
      </c>
      <c r="N5" s="24" t="s">
        <v>39</v>
      </c>
      <c r="O5" s="24" t="s">
        <v>40</v>
      </c>
      <c r="P5" s="24" t="s">
        <v>41</v>
      </c>
      <c r="Q5" s="24" t="s">
        <v>42</v>
      </c>
      <c r="R5" s="24" t="s">
        <v>43</v>
      </c>
      <c r="S5" s="9"/>
    </row>
    <row r="6" spans="1:19" s="43" customFormat="1" hidden="1" outlineLevel="2" x14ac:dyDescent="0.2">
      <c r="B6" s="61" t="s">
        <v>44</v>
      </c>
      <c r="C6" s="74" t="s">
        <v>45</v>
      </c>
      <c r="D6" s="66">
        <f>$D$40</f>
        <v>327</v>
      </c>
      <c r="E6" s="56">
        <f t="shared" ref="E6:P6" si="0">$D$40</f>
        <v>327</v>
      </c>
      <c r="F6" s="56">
        <f t="shared" si="0"/>
        <v>327</v>
      </c>
      <c r="G6" s="56">
        <f t="shared" si="0"/>
        <v>327</v>
      </c>
      <c r="H6" s="56">
        <f>$D$40</f>
        <v>327</v>
      </c>
      <c r="I6" s="56">
        <f t="shared" si="0"/>
        <v>327</v>
      </c>
      <c r="J6" s="56">
        <f t="shared" si="0"/>
        <v>327</v>
      </c>
      <c r="K6" s="56">
        <f t="shared" si="0"/>
        <v>327</v>
      </c>
      <c r="L6" s="56">
        <f t="shared" si="0"/>
        <v>327</v>
      </c>
      <c r="M6" s="56">
        <f>$D$40</f>
        <v>327</v>
      </c>
      <c r="N6" s="56">
        <f t="shared" si="0"/>
        <v>327</v>
      </c>
      <c r="O6" s="56">
        <f t="shared" si="0"/>
        <v>327</v>
      </c>
      <c r="P6" s="56">
        <f t="shared" si="0"/>
        <v>327</v>
      </c>
      <c r="Q6" s="56">
        <f>$D$40</f>
        <v>327</v>
      </c>
      <c r="R6" s="56">
        <f>$D$40</f>
        <v>327</v>
      </c>
    </row>
    <row r="7" spans="1:19" s="43" customFormat="1" hidden="1" outlineLevel="2" x14ac:dyDescent="0.2">
      <c r="B7" s="59" t="s">
        <v>46</v>
      </c>
      <c r="C7" s="70" t="s">
        <v>214</v>
      </c>
      <c r="D7" s="210">
        <f t="array" ref="D7:R7">TRANSPOSE(C51:C65)</f>
        <v>0</v>
      </c>
      <c r="E7" s="211">
        <v>0</v>
      </c>
      <c r="F7" s="211" t="e">
        <v>#VALUE!</v>
      </c>
      <c r="G7" s="211" t="e">
        <v>#VALUE!</v>
      </c>
      <c r="H7" s="211" t="e">
        <v>#VALUE!</v>
      </c>
      <c r="I7" s="211" t="e">
        <v>#VALUE!</v>
      </c>
      <c r="J7" s="211" t="e">
        <v>#VALUE!</v>
      </c>
      <c r="K7" s="211" t="e">
        <v>#VALUE!</v>
      </c>
      <c r="L7" s="211" t="e">
        <v>#VALUE!</v>
      </c>
      <c r="M7" s="211" t="e">
        <v>#VALUE!</v>
      </c>
      <c r="N7" s="211" t="e">
        <v>#VALUE!</v>
      </c>
      <c r="O7" s="211" t="e">
        <v>#VALUE!</v>
      </c>
      <c r="P7" s="211" t="e">
        <v>#VALUE!</v>
      </c>
      <c r="Q7" s="211" t="e">
        <v>#VALUE!</v>
      </c>
      <c r="R7" s="211" t="str">
        <v/>
      </c>
    </row>
    <row r="8" spans="1:19" s="43" customFormat="1" hidden="1" outlineLevel="2" x14ac:dyDescent="0.2">
      <c r="B8" s="59" t="s">
        <v>48</v>
      </c>
      <c r="C8" s="70" t="s">
        <v>215</v>
      </c>
      <c r="D8" s="152" t="str">
        <f>$D$69</f>
        <v/>
      </c>
      <c r="E8" s="153" t="str">
        <f t="shared" ref="E8:Q8" si="1">$D$69</f>
        <v/>
      </c>
      <c r="F8" s="153" t="str">
        <f t="shared" si="1"/>
        <v/>
      </c>
      <c r="G8" s="153" t="str">
        <f t="shared" si="1"/>
        <v/>
      </c>
      <c r="H8" s="153" t="str">
        <f t="shared" si="1"/>
        <v/>
      </c>
      <c r="I8" s="153" t="str">
        <f>$D$69</f>
        <v/>
      </c>
      <c r="J8" s="153" t="str">
        <f t="shared" si="1"/>
        <v/>
      </c>
      <c r="K8" s="153" t="str">
        <f t="shared" si="1"/>
        <v/>
      </c>
      <c r="L8" s="153" t="str">
        <f t="shared" si="1"/>
        <v/>
      </c>
      <c r="M8" s="153" t="str">
        <f t="shared" si="1"/>
        <v/>
      </c>
      <c r="N8" s="153" t="str">
        <f t="shared" si="1"/>
        <v/>
      </c>
      <c r="O8" s="153" t="str">
        <f t="shared" si="1"/>
        <v/>
      </c>
      <c r="P8" s="153" t="str">
        <f t="shared" si="1"/>
        <v/>
      </c>
      <c r="Q8" s="153" t="str">
        <f t="shared" si="1"/>
        <v/>
      </c>
      <c r="R8" s="153" t="str">
        <f>$D$69</f>
        <v/>
      </c>
    </row>
    <row r="9" spans="1:19" s="43" customFormat="1" hidden="1" outlineLevel="2" x14ac:dyDescent="0.2">
      <c r="B9" s="59"/>
      <c r="C9" s="70"/>
      <c r="D9" s="64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9" s="43" customFormat="1" hidden="1" outlineLevel="2" x14ac:dyDescent="0.2">
      <c r="B10" s="59" t="s">
        <v>50</v>
      </c>
      <c r="C10" s="70" t="s">
        <v>53</v>
      </c>
      <c r="D10" s="64" t="e">
        <f>D$7*D$8*1000</f>
        <v>#VALUE!</v>
      </c>
      <c r="E10" s="44" t="e">
        <f t="shared" ref="E10:Q10" si="2">E$7*E$8*1000</f>
        <v>#VALUE!</v>
      </c>
      <c r="F10" s="44" t="e">
        <f>F$7*F$8*1000</f>
        <v>#VALUE!</v>
      </c>
      <c r="G10" s="44" t="e">
        <f>G$7*G$8*1000</f>
        <v>#VALUE!</v>
      </c>
      <c r="H10" s="44" t="e">
        <f>H$7*H$8*1000</f>
        <v>#VALUE!</v>
      </c>
      <c r="I10" s="44" t="e">
        <f>I$7*I$8*1000</f>
        <v>#VALUE!</v>
      </c>
      <c r="J10" s="44" t="e">
        <f>J$7*J$8*1000</f>
        <v>#VALUE!</v>
      </c>
      <c r="K10" s="44" t="e">
        <f t="shared" si="2"/>
        <v>#VALUE!</v>
      </c>
      <c r="L10" s="44" t="e">
        <f>L$7*L$8*1000</f>
        <v>#VALUE!</v>
      </c>
      <c r="M10" s="44" t="e">
        <f>M$7*M$8*1000</f>
        <v>#VALUE!</v>
      </c>
      <c r="N10" s="44" t="e">
        <f t="shared" si="2"/>
        <v>#VALUE!</v>
      </c>
      <c r="O10" s="44" t="e">
        <f>O$7*O$8*1000</f>
        <v>#VALUE!</v>
      </c>
      <c r="P10" s="44" t="e">
        <f>P$7*P$8*1000</f>
        <v>#VALUE!</v>
      </c>
      <c r="Q10" s="44" t="e">
        <f t="shared" si="2"/>
        <v>#VALUE!</v>
      </c>
      <c r="R10" s="44" t="e">
        <f>R$7*R$8*1000</f>
        <v>#VALUE!</v>
      </c>
    </row>
    <row r="11" spans="1:19" s="43" customFormat="1" hidden="1" outlineLevel="2" x14ac:dyDescent="0.2">
      <c r="B11" s="59"/>
      <c r="C11" s="70"/>
      <c r="D11" s="64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9" s="43" customFormat="1" hidden="1" outlineLevel="2" x14ac:dyDescent="0.2">
      <c r="B12" s="59" t="s">
        <v>51</v>
      </c>
      <c r="C12" s="70" t="s">
        <v>19</v>
      </c>
      <c r="D12" s="64" t="e">
        <f t="shared" ref="D12:R12" si="3">((D$7*$D$39)*$D$71)*$D$72</f>
        <v>#VALUE!</v>
      </c>
      <c r="E12" s="64" t="e">
        <f t="shared" si="3"/>
        <v>#VALUE!</v>
      </c>
      <c r="F12" s="64" t="e">
        <f t="shared" si="3"/>
        <v>#VALUE!</v>
      </c>
      <c r="G12" s="64" t="e">
        <f t="shared" si="3"/>
        <v>#VALUE!</v>
      </c>
      <c r="H12" s="64" t="e">
        <f t="shared" si="3"/>
        <v>#VALUE!</v>
      </c>
      <c r="I12" s="64" t="e">
        <f t="shared" si="3"/>
        <v>#VALUE!</v>
      </c>
      <c r="J12" s="64" t="e">
        <f t="shared" si="3"/>
        <v>#VALUE!</v>
      </c>
      <c r="K12" s="64" t="e">
        <f t="shared" si="3"/>
        <v>#VALUE!</v>
      </c>
      <c r="L12" s="64" t="e">
        <f t="shared" si="3"/>
        <v>#VALUE!</v>
      </c>
      <c r="M12" s="64" t="e">
        <f t="shared" si="3"/>
        <v>#VALUE!</v>
      </c>
      <c r="N12" s="64" t="e">
        <f t="shared" si="3"/>
        <v>#VALUE!</v>
      </c>
      <c r="O12" s="64" t="e">
        <f t="shared" si="3"/>
        <v>#VALUE!</v>
      </c>
      <c r="P12" s="64" t="e">
        <f t="shared" si="3"/>
        <v>#VALUE!</v>
      </c>
      <c r="Q12" s="64" t="e">
        <f t="shared" si="3"/>
        <v>#VALUE!</v>
      </c>
      <c r="R12" s="64" t="e">
        <f t="shared" si="3"/>
        <v>#VALUE!</v>
      </c>
    </row>
    <row r="13" spans="1:19" s="43" customFormat="1" hidden="1" outlineLevel="2" x14ac:dyDescent="0.2">
      <c r="B13" s="59"/>
      <c r="C13" s="70"/>
      <c r="D13" s="64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9" s="43" customFormat="1" hidden="1" outlineLevel="2" x14ac:dyDescent="0.2">
      <c r="B14" s="59" t="s">
        <v>52</v>
      </c>
      <c r="C14" s="70" t="s">
        <v>53</v>
      </c>
      <c r="D14" s="64" t="str">
        <f>$D$99</f>
        <v/>
      </c>
      <c r="E14" s="44" t="str">
        <f>$D$99</f>
        <v/>
      </c>
      <c r="F14" s="44" t="str">
        <f t="shared" ref="F14:Q14" si="4">$D$99</f>
        <v/>
      </c>
      <c r="G14" s="44" t="str">
        <f t="shared" si="4"/>
        <v/>
      </c>
      <c r="H14" s="44" t="str">
        <f>$D$99</f>
        <v/>
      </c>
      <c r="I14" s="44" t="str">
        <f t="shared" si="4"/>
        <v/>
      </c>
      <c r="J14" s="44" t="str">
        <f t="shared" si="4"/>
        <v/>
      </c>
      <c r="K14" s="44" t="str">
        <f t="shared" si="4"/>
        <v/>
      </c>
      <c r="L14" s="44" t="str">
        <f>$D$99</f>
        <v/>
      </c>
      <c r="M14" s="44" t="str">
        <f t="shared" si="4"/>
        <v/>
      </c>
      <c r="N14" s="44" t="str">
        <f>$D$99</f>
        <v/>
      </c>
      <c r="O14" s="44" t="str">
        <f t="shared" si="4"/>
        <v/>
      </c>
      <c r="P14" s="44" t="str">
        <f>$D$99</f>
        <v/>
      </c>
      <c r="Q14" s="44" t="str">
        <f t="shared" si="4"/>
        <v/>
      </c>
      <c r="R14" s="44" t="str">
        <f>$D$99</f>
        <v/>
      </c>
    </row>
    <row r="15" spans="1:19" s="43" customFormat="1" hidden="1" outlineLevel="2" x14ac:dyDescent="0.2">
      <c r="B15" s="59" t="s">
        <v>163</v>
      </c>
      <c r="C15" s="70" t="s">
        <v>53</v>
      </c>
      <c r="D15" s="64">
        <f t="shared" ref="D15:R15" si="5">IF(D$7=0,0,$D$103)</f>
        <v>0</v>
      </c>
      <c r="E15" s="64">
        <f t="shared" si="5"/>
        <v>0</v>
      </c>
      <c r="F15" s="64" t="e">
        <f t="shared" si="5"/>
        <v>#VALUE!</v>
      </c>
      <c r="G15" s="64" t="e">
        <f t="shared" si="5"/>
        <v>#VALUE!</v>
      </c>
      <c r="H15" s="64" t="e">
        <f t="shared" si="5"/>
        <v>#VALUE!</v>
      </c>
      <c r="I15" s="64" t="e">
        <f t="shared" si="5"/>
        <v>#VALUE!</v>
      </c>
      <c r="J15" s="64" t="e">
        <f t="shared" si="5"/>
        <v>#VALUE!</v>
      </c>
      <c r="K15" s="64" t="e">
        <f t="shared" si="5"/>
        <v>#VALUE!</v>
      </c>
      <c r="L15" s="64" t="e">
        <f t="shared" si="5"/>
        <v>#VALUE!</v>
      </c>
      <c r="M15" s="64" t="e">
        <f t="shared" si="5"/>
        <v>#VALUE!</v>
      </c>
      <c r="N15" s="64" t="e">
        <f t="shared" si="5"/>
        <v>#VALUE!</v>
      </c>
      <c r="O15" s="64" t="e">
        <f t="shared" si="5"/>
        <v>#VALUE!</v>
      </c>
      <c r="P15" s="64" t="e">
        <f t="shared" si="5"/>
        <v>#VALUE!</v>
      </c>
      <c r="Q15" s="64" t="e">
        <f t="shared" si="5"/>
        <v>#VALUE!</v>
      </c>
      <c r="R15" s="64" t="str">
        <f t="shared" si="5"/>
        <v/>
      </c>
    </row>
    <row r="16" spans="1:19" s="43" customFormat="1" hidden="1" outlineLevel="2" x14ac:dyDescent="0.2">
      <c r="B16" s="59" t="s">
        <v>163</v>
      </c>
      <c r="C16" s="70" t="s">
        <v>216</v>
      </c>
      <c r="D16" s="64">
        <f>IF(D$7=0,0,E$16)</f>
        <v>0</v>
      </c>
      <c r="E16" s="64">
        <f t="shared" ref="E16:O16" si="6">IF(E$7=0,0,F$16)</f>
        <v>0</v>
      </c>
      <c r="F16" s="64" t="e">
        <f t="shared" si="6"/>
        <v>#VALUE!</v>
      </c>
      <c r="G16" s="64" t="e">
        <f t="shared" si="6"/>
        <v>#VALUE!</v>
      </c>
      <c r="H16" s="64" t="e">
        <f t="shared" si="6"/>
        <v>#VALUE!</v>
      </c>
      <c r="I16" s="64" t="e">
        <f t="shared" si="6"/>
        <v>#VALUE!</v>
      </c>
      <c r="J16" s="64" t="e">
        <f t="shared" si="6"/>
        <v>#VALUE!</v>
      </c>
      <c r="K16" s="64" t="e">
        <f t="shared" si="6"/>
        <v>#VALUE!</v>
      </c>
      <c r="L16" s="64" t="e">
        <f>IF(L$7=0,0,M$16)</f>
        <v>#VALUE!</v>
      </c>
      <c r="M16" s="64" t="e">
        <f t="shared" si="6"/>
        <v>#VALUE!</v>
      </c>
      <c r="N16" s="64" t="e">
        <f t="shared" si="6"/>
        <v>#VALUE!</v>
      </c>
      <c r="O16" s="64" t="e">
        <f t="shared" si="6"/>
        <v>#VALUE!</v>
      </c>
      <c r="P16" s="64" t="e">
        <f>IF(P$7=0,0,Q$16)</f>
        <v>#VALUE!</v>
      </c>
      <c r="Q16" s="64" t="e">
        <f>IF(Q$7=0,0,R$16)</f>
        <v>#VALUE!</v>
      </c>
      <c r="R16" s="64">
        <f>IFERROR(($R$15*$R$17)/$R$18,0)</f>
        <v>0</v>
      </c>
    </row>
    <row r="17" spans="1:19" s="43" customFormat="1" hidden="1" outlineLevel="2" x14ac:dyDescent="0.2">
      <c r="B17" s="220" t="s">
        <v>217</v>
      </c>
      <c r="C17" s="221" t="s">
        <v>218</v>
      </c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3">
        <v>30</v>
      </c>
    </row>
    <row r="18" spans="1:19" s="43" customFormat="1" hidden="1" outlineLevel="2" x14ac:dyDescent="0.2">
      <c r="B18" s="224" t="s">
        <v>217</v>
      </c>
      <c r="C18" s="225" t="s">
        <v>219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7">
        <v>99</v>
      </c>
    </row>
    <row r="19" spans="1:19" s="43" customFormat="1" hidden="1" outlineLevel="2" x14ac:dyDescent="0.2">
      <c r="B19" s="61" t="s">
        <v>55</v>
      </c>
      <c r="C19" s="74" t="s">
        <v>19</v>
      </c>
      <c r="D19" s="66" t="e">
        <f>D$14*$D$39</f>
        <v>#VALUE!</v>
      </c>
      <c r="E19" s="56" t="e">
        <f t="shared" ref="E19:N19" si="7">E$14*$D$39</f>
        <v>#VALUE!</v>
      </c>
      <c r="F19" s="56" t="e">
        <f t="shared" si="7"/>
        <v>#VALUE!</v>
      </c>
      <c r="G19" s="56" t="e">
        <f t="shared" si="7"/>
        <v>#VALUE!</v>
      </c>
      <c r="H19" s="56" t="e">
        <f>H$14*$D$39</f>
        <v>#VALUE!</v>
      </c>
      <c r="I19" s="56" t="e">
        <f t="shared" si="7"/>
        <v>#VALUE!</v>
      </c>
      <c r="J19" s="56" t="e">
        <f t="shared" si="7"/>
        <v>#VALUE!</v>
      </c>
      <c r="K19" s="56" t="e">
        <f t="shared" si="7"/>
        <v>#VALUE!</v>
      </c>
      <c r="L19" s="56" t="e">
        <f>L$14*$D$39</f>
        <v>#VALUE!</v>
      </c>
      <c r="M19" s="56" t="e">
        <f>M$14*$D$39</f>
        <v>#VALUE!</v>
      </c>
      <c r="N19" s="56" t="e">
        <f t="shared" si="7"/>
        <v>#VALUE!</v>
      </c>
      <c r="O19" s="56" t="e">
        <f>O$14*$D$39</f>
        <v>#VALUE!</v>
      </c>
      <c r="P19" s="56" t="e">
        <f>P$14*$D$39</f>
        <v>#VALUE!</v>
      </c>
      <c r="Q19" s="56" t="e">
        <f>Q$14*$D$39</f>
        <v>#VALUE!</v>
      </c>
      <c r="R19" s="56" t="e">
        <f>R$14*$D$39</f>
        <v>#VALUE!</v>
      </c>
    </row>
    <row r="20" spans="1:19" s="43" customFormat="1" hidden="1" outlineLevel="2" x14ac:dyDescent="0.2">
      <c r="B20" s="59" t="s">
        <v>56</v>
      </c>
      <c r="C20" s="70" t="s">
        <v>19</v>
      </c>
      <c r="D20" s="64" t="e">
        <f>D$16*D$26</f>
        <v>#VALUE!</v>
      </c>
      <c r="E20" s="64" t="e">
        <f>E$16*E$26</f>
        <v>#VALUE!</v>
      </c>
      <c r="F20" s="64" t="e">
        <f>F$16*F$26</f>
        <v>#VALUE!</v>
      </c>
      <c r="G20" s="64" t="e">
        <f t="shared" ref="G20:P20" si="8">G$16*G$26</f>
        <v>#VALUE!</v>
      </c>
      <c r="H20" s="64" t="e">
        <f>H$16*H$26</f>
        <v>#VALUE!</v>
      </c>
      <c r="I20" s="64" t="e">
        <f t="shared" si="8"/>
        <v>#VALUE!</v>
      </c>
      <c r="J20" s="64" t="e">
        <f>J$16*J$26</f>
        <v>#VALUE!</v>
      </c>
      <c r="K20" s="64" t="e">
        <f t="shared" si="8"/>
        <v>#VALUE!</v>
      </c>
      <c r="L20" s="64" t="e">
        <f t="shared" si="8"/>
        <v>#VALUE!</v>
      </c>
      <c r="M20" s="64" t="e">
        <f>M$16*M$26</f>
        <v>#VALUE!</v>
      </c>
      <c r="N20" s="64" t="e">
        <f>N$16*N$26</f>
        <v>#VALUE!</v>
      </c>
      <c r="O20" s="64" t="e">
        <f t="shared" si="8"/>
        <v>#VALUE!</v>
      </c>
      <c r="P20" s="64" t="e">
        <f t="shared" si="8"/>
        <v>#VALUE!</v>
      </c>
      <c r="Q20" s="64" t="e">
        <f>Q$16*Q$26</f>
        <v>#VALUE!</v>
      </c>
      <c r="R20" s="64" t="e">
        <f>R$16*R$26</f>
        <v>#VALUE!</v>
      </c>
    </row>
    <row r="21" spans="1:19" s="43" customFormat="1" hidden="1" outlineLevel="2" x14ac:dyDescent="0.2">
      <c r="B21" s="59"/>
      <c r="C21" s="70"/>
      <c r="D21" s="6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1:19" s="43" customFormat="1" hidden="1" outlineLevel="2" x14ac:dyDescent="0.2">
      <c r="B22" s="59" t="s">
        <v>57</v>
      </c>
      <c r="C22" s="70" t="s">
        <v>19</v>
      </c>
      <c r="D22" s="64" t="e">
        <f t="shared" ref="D22:R22" si="9">$D$39*$D$105</f>
        <v>#VALUE!</v>
      </c>
      <c r="E22" s="44" t="e">
        <f t="shared" si="9"/>
        <v>#VALUE!</v>
      </c>
      <c r="F22" s="44" t="e">
        <f t="shared" si="9"/>
        <v>#VALUE!</v>
      </c>
      <c r="G22" s="44" t="e">
        <f t="shared" si="9"/>
        <v>#VALUE!</v>
      </c>
      <c r="H22" s="44" t="e">
        <f t="shared" si="9"/>
        <v>#VALUE!</v>
      </c>
      <c r="I22" s="44" t="e">
        <f t="shared" si="9"/>
        <v>#VALUE!</v>
      </c>
      <c r="J22" s="44" t="e">
        <f t="shared" si="9"/>
        <v>#VALUE!</v>
      </c>
      <c r="K22" s="44" t="e">
        <f t="shared" si="9"/>
        <v>#VALUE!</v>
      </c>
      <c r="L22" s="44" t="e">
        <f t="shared" si="9"/>
        <v>#VALUE!</v>
      </c>
      <c r="M22" s="44" t="e">
        <f t="shared" si="9"/>
        <v>#VALUE!</v>
      </c>
      <c r="N22" s="44" t="e">
        <f t="shared" si="9"/>
        <v>#VALUE!</v>
      </c>
      <c r="O22" s="44" t="e">
        <f t="shared" si="9"/>
        <v>#VALUE!</v>
      </c>
      <c r="P22" s="44" t="e">
        <f t="shared" si="9"/>
        <v>#VALUE!</v>
      </c>
      <c r="Q22" s="44" t="e">
        <f t="shared" si="9"/>
        <v>#VALUE!</v>
      </c>
      <c r="R22" s="44" t="e">
        <f t="shared" si="9"/>
        <v>#VALUE!</v>
      </c>
    </row>
    <row r="23" spans="1:19" s="43" customFormat="1" hidden="1" outlineLevel="2" x14ac:dyDescent="0.2">
      <c r="B23" s="59"/>
      <c r="C23" s="70"/>
      <c r="D23" s="6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1:19" s="43" customFormat="1" hidden="1" outlineLevel="2" x14ac:dyDescent="0.2">
      <c r="B24" s="59" t="s">
        <v>58</v>
      </c>
      <c r="C24" s="70" t="s">
        <v>19</v>
      </c>
      <c r="D24" s="64" t="e">
        <f>(D$10*$D$39)-D$12</f>
        <v>#VALUE!</v>
      </c>
      <c r="E24" s="64" t="e">
        <f t="shared" ref="E24:Q24" si="10">(E$10*$D$39)-E$12</f>
        <v>#VALUE!</v>
      </c>
      <c r="F24" s="64" t="e">
        <f t="shared" si="10"/>
        <v>#VALUE!</v>
      </c>
      <c r="G24" s="64" t="e">
        <f t="shared" si="10"/>
        <v>#VALUE!</v>
      </c>
      <c r="H24" s="64" t="e">
        <f t="shared" si="10"/>
        <v>#VALUE!</v>
      </c>
      <c r="I24" s="64" t="e">
        <f t="shared" si="10"/>
        <v>#VALUE!</v>
      </c>
      <c r="J24" s="64" t="e">
        <f>(J$10*$D$39)-J$12</f>
        <v>#VALUE!</v>
      </c>
      <c r="K24" s="64" t="e">
        <f t="shared" si="10"/>
        <v>#VALUE!</v>
      </c>
      <c r="L24" s="64" t="e">
        <f t="shared" si="10"/>
        <v>#VALUE!</v>
      </c>
      <c r="M24" s="64" t="e">
        <f t="shared" si="10"/>
        <v>#VALUE!</v>
      </c>
      <c r="N24" s="64" t="e">
        <f t="shared" si="10"/>
        <v>#VALUE!</v>
      </c>
      <c r="O24" s="64" t="e">
        <f>(O$10*$D$39)-O$12</f>
        <v>#VALUE!</v>
      </c>
      <c r="P24" s="64" t="e">
        <f t="shared" si="10"/>
        <v>#VALUE!</v>
      </c>
      <c r="Q24" s="64" t="e">
        <f t="shared" si="10"/>
        <v>#VALUE!</v>
      </c>
      <c r="R24" s="64" t="e">
        <f>(R$10*$D$39)-R$12</f>
        <v>#VALUE!</v>
      </c>
    </row>
    <row r="25" spans="1:19" s="43" customFormat="1" hidden="1" outlineLevel="2" x14ac:dyDescent="0.2">
      <c r="B25" s="59"/>
      <c r="C25" s="70"/>
      <c r="D25" s="6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</row>
    <row r="26" spans="1:19" s="43" customFormat="1" hidden="1" outlineLevel="2" x14ac:dyDescent="0.2">
      <c r="B26" s="59" t="s">
        <v>59</v>
      </c>
      <c r="C26" s="70" t="s">
        <v>219</v>
      </c>
      <c r="D26" s="64" t="e">
        <f>D$7*$D$39</f>
        <v>#VALUE!</v>
      </c>
      <c r="E26" s="44" t="e">
        <f t="shared" ref="E26:Q26" si="11">E$7*$D$39</f>
        <v>#VALUE!</v>
      </c>
      <c r="F26" s="44" t="e">
        <f t="shared" si="11"/>
        <v>#VALUE!</v>
      </c>
      <c r="G26" s="44" t="e">
        <f>G$7*$D$39</f>
        <v>#VALUE!</v>
      </c>
      <c r="H26" s="44" t="e">
        <f t="shared" si="11"/>
        <v>#VALUE!</v>
      </c>
      <c r="I26" s="44" t="e">
        <f>I$7*$D$39</f>
        <v>#VALUE!</v>
      </c>
      <c r="J26" s="44" t="e">
        <f t="shared" si="11"/>
        <v>#VALUE!</v>
      </c>
      <c r="K26" s="44" t="e">
        <f t="shared" si="11"/>
        <v>#VALUE!</v>
      </c>
      <c r="L26" s="44" t="e">
        <f t="shared" si="11"/>
        <v>#VALUE!</v>
      </c>
      <c r="M26" s="44" t="e">
        <f>M$7*$D$39</f>
        <v>#VALUE!</v>
      </c>
      <c r="N26" s="44" t="e">
        <f>N$7*$D$39</f>
        <v>#VALUE!</v>
      </c>
      <c r="O26" s="44" t="e">
        <f>O$7*$D$39</f>
        <v>#VALUE!</v>
      </c>
      <c r="P26" s="44" t="e">
        <f t="shared" si="11"/>
        <v>#VALUE!</v>
      </c>
      <c r="Q26" s="44" t="e">
        <f t="shared" si="11"/>
        <v>#VALUE!</v>
      </c>
      <c r="R26" s="44" t="e">
        <f>R$7*$D$39</f>
        <v>#VALUE!</v>
      </c>
    </row>
    <row r="27" spans="1:19" s="43" customFormat="1" hidden="1" outlineLevel="2" x14ac:dyDescent="0.2">
      <c r="B27" s="60" t="s">
        <v>60</v>
      </c>
      <c r="C27" s="71" t="s">
        <v>61</v>
      </c>
      <c r="D27" s="52" t="e">
        <f>$D$39*INDEX($E$116:$E$130,MATCH(D$4,$B$116:$B$130,0))</f>
        <v>#VALUE!</v>
      </c>
      <c r="E27" s="52" t="e">
        <f t="shared" ref="E27:R27" si="12">$D$39*INDEX($E$116:$E$130,MATCH(E$4,$B$116:$B$130,0))</f>
        <v>#VALUE!</v>
      </c>
      <c r="F27" s="52" t="e">
        <f t="shared" si="12"/>
        <v>#VALUE!</v>
      </c>
      <c r="G27" s="52" t="e">
        <f t="shared" si="12"/>
        <v>#VALUE!</v>
      </c>
      <c r="H27" s="52" t="e">
        <f t="shared" si="12"/>
        <v>#VALUE!</v>
      </c>
      <c r="I27" s="52" t="e">
        <f t="shared" si="12"/>
        <v>#VALUE!</v>
      </c>
      <c r="J27" s="52" t="e">
        <f t="shared" si="12"/>
        <v>#VALUE!</v>
      </c>
      <c r="K27" s="52" t="e">
        <f t="shared" si="12"/>
        <v>#VALUE!</v>
      </c>
      <c r="L27" s="52" t="e">
        <f t="shared" si="12"/>
        <v>#VALUE!</v>
      </c>
      <c r="M27" s="52" t="e">
        <f t="shared" si="12"/>
        <v>#VALUE!</v>
      </c>
      <c r="N27" s="52" t="e">
        <f t="shared" si="12"/>
        <v>#VALUE!</v>
      </c>
      <c r="O27" s="52" t="e">
        <f t="shared" si="12"/>
        <v>#VALUE!</v>
      </c>
      <c r="P27" s="52" t="e">
        <f t="shared" si="12"/>
        <v>#VALUE!</v>
      </c>
      <c r="Q27" s="52" t="e">
        <f t="shared" si="12"/>
        <v>#VALUE!</v>
      </c>
      <c r="R27" s="52" t="e">
        <f t="shared" si="12"/>
        <v>#VALUE!</v>
      </c>
    </row>
    <row r="28" spans="1:19" hidden="1" outlineLevel="2" x14ac:dyDescent="0.2">
      <c r="C28" s="75"/>
    </row>
    <row r="29" spans="1:19" ht="12.75" hidden="1" outlineLevel="2" thickBot="1" x14ac:dyDescent="0.25">
      <c r="C29" s="76"/>
    </row>
    <row r="30" spans="1:19" hidden="1" outlineLevel="2" x14ac:dyDescent="0.2"/>
    <row r="31" spans="1:19" hidden="1" outlineLevel="2" x14ac:dyDescent="0.2"/>
    <row r="32" spans="1:19" s="30" customFormat="1" ht="18.75" hidden="1" outlineLevel="1" collapsed="1" x14ac:dyDescent="0.25">
      <c r="A32" s="28" t="s">
        <v>220</v>
      </c>
      <c r="B32" s="28"/>
      <c r="C32" s="29"/>
      <c r="D32" s="29"/>
      <c r="E32" s="28"/>
      <c r="F32" s="28"/>
      <c r="G32" s="28"/>
      <c r="H32" s="28"/>
      <c r="I32" s="28"/>
      <c r="J32" s="28"/>
      <c r="K32" s="28"/>
      <c r="L32" s="28"/>
      <c r="R32" s="31"/>
      <c r="S32" s="31"/>
    </row>
    <row r="33" spans="2:11" hidden="1" outlineLevel="1" x14ac:dyDescent="0.2"/>
    <row r="34" spans="2:11" hidden="1" outlineLevel="1" x14ac:dyDescent="0.2"/>
    <row r="35" spans="2:11" ht="15" hidden="1" outlineLevel="1" x14ac:dyDescent="0.25">
      <c r="B35" s="23" t="str">
        <f>'Default | C_&amp;_I | Macadamia'!B35</f>
        <v>Discount rate</v>
      </c>
      <c r="C35" s="24" t="str">
        <f>'Default | C_&amp;_I | Macadamia'!C35</f>
        <v>%</v>
      </c>
      <c r="D35" s="244">
        <f>'Default | C_&amp;_I | Macadamia'!D35</f>
        <v>7</v>
      </c>
    </row>
    <row r="36" spans="2:11" hidden="1" outlineLevel="1" x14ac:dyDescent="0.2"/>
    <row r="37" spans="2:11" hidden="1" outlineLevel="1" x14ac:dyDescent="0.2"/>
    <row r="38" spans="2:11" ht="15" hidden="1" outlineLevel="1" x14ac:dyDescent="0.25">
      <c r="B38" s="23" t="s">
        <v>65</v>
      </c>
      <c r="C38" s="24" t="s">
        <v>7</v>
      </c>
      <c r="D38" s="24" t="s">
        <v>66</v>
      </c>
      <c r="E38" s="24" t="s">
        <v>67</v>
      </c>
      <c r="F38" s="492" t="s">
        <v>68</v>
      </c>
      <c r="G38" s="493"/>
      <c r="H38" s="493"/>
      <c r="I38" s="493"/>
      <c r="J38" s="494"/>
    </row>
    <row r="39" spans="2:11" hidden="1" outlineLevel="1" x14ac:dyDescent="0.2">
      <c r="B39" s="19" t="s">
        <v>10</v>
      </c>
      <c r="C39" s="10" t="s">
        <v>69</v>
      </c>
      <c r="D39" s="237" t="str">
        <f>IF(Selected_Crop=3,IF('PI | User'!$F$13="",'PI | User'!$E$13,'PI | User'!$F$13),"")</f>
        <v/>
      </c>
      <c r="E39" s="165"/>
      <c r="F39" s="504"/>
      <c r="G39" s="505"/>
      <c r="H39" s="505"/>
      <c r="I39" s="505"/>
      <c r="J39" s="506"/>
    </row>
    <row r="40" spans="2:11" hidden="1" outlineLevel="1" x14ac:dyDescent="0.2">
      <c r="B40" s="21" t="str">
        <f>'Default | C_&amp;_I | Macadamia'!B40</f>
        <v>Planting density</v>
      </c>
      <c r="C40" s="11" t="str">
        <f>'Default | C_&amp;_I | Macadamia'!C40</f>
        <v>trees / ha</v>
      </c>
      <c r="D40" s="78">
        <f>'Default | C_&amp;_I | Macadamia'!D40</f>
        <v>327</v>
      </c>
      <c r="E40" s="166"/>
      <c r="F40" s="501"/>
      <c r="G40" s="502"/>
      <c r="H40" s="502"/>
      <c r="I40" s="502"/>
      <c r="J40" s="503"/>
    </row>
    <row r="41" spans="2:11" hidden="1" outlineLevel="1" x14ac:dyDescent="0.2"/>
    <row r="42" spans="2:11" hidden="1" outlineLevel="1" x14ac:dyDescent="0.2"/>
    <row r="43" spans="2:11" ht="15" hidden="1" outlineLevel="1" x14ac:dyDescent="0.25">
      <c r="B43" s="23" t="s">
        <v>73</v>
      </c>
      <c r="C43" s="24" t="s">
        <v>7</v>
      </c>
      <c r="D43" s="24" t="s">
        <v>66</v>
      </c>
      <c r="E43" s="24" t="s">
        <v>67</v>
      </c>
      <c r="F43" s="492" t="s">
        <v>68</v>
      </c>
      <c r="G43" s="493"/>
      <c r="H43" s="493"/>
      <c r="I43" s="493"/>
      <c r="J43" s="494"/>
    </row>
    <row r="44" spans="2:11" hidden="1" outlineLevel="1" x14ac:dyDescent="0.2">
      <c r="B44" s="19" t="str">
        <f>'Default | C_&amp;_I | Macadamia'!B44</f>
        <v>First crop year</v>
      </c>
      <c r="C44" s="10" t="str">
        <f>'Default | C_&amp;_I | Macadamia'!C44</f>
        <v>yr</v>
      </c>
      <c r="D44" s="15">
        <f>'Default | C_&amp;_I | Macadamia'!D44</f>
        <v>3</v>
      </c>
      <c r="E44" s="165"/>
      <c r="F44" s="504"/>
      <c r="G44" s="505"/>
      <c r="H44" s="505"/>
      <c r="I44" s="505"/>
      <c r="J44" s="506"/>
      <c r="K44" s="8" t="s">
        <v>76</v>
      </c>
    </row>
    <row r="45" spans="2:11" hidden="1" outlineLevel="1" x14ac:dyDescent="0.2">
      <c r="B45" s="20" t="str">
        <f>'Default | C_&amp;_I | Macadamia'!B45</f>
        <v>Maturity year</v>
      </c>
      <c r="C45" s="12" t="str">
        <f>'Default | C_&amp;_I | Macadamia'!C45</f>
        <v>yr</v>
      </c>
      <c r="D45" s="17">
        <f>'Default | C_&amp;_I | Macadamia'!D45</f>
        <v>14</v>
      </c>
      <c r="E45" s="167"/>
      <c r="F45" s="498"/>
      <c r="G45" s="499"/>
      <c r="H45" s="499"/>
      <c r="I45" s="499"/>
      <c r="J45" s="500"/>
    </row>
    <row r="46" spans="2:11" hidden="1" outlineLevel="1" x14ac:dyDescent="0.2">
      <c r="B46" s="20" t="s">
        <v>79</v>
      </c>
      <c r="C46" s="12" t="s">
        <v>214</v>
      </c>
      <c r="D46" s="239" t="str">
        <f>IF(Selected_Crop=3,IF('PI | User'!$F$14="",'PI | User'!$E$14,'PI | User'!$F$14),"")</f>
        <v/>
      </c>
      <c r="E46" s="167"/>
      <c r="F46" s="498"/>
      <c r="G46" s="499"/>
      <c r="H46" s="499"/>
      <c r="I46" s="499"/>
      <c r="J46" s="500"/>
    </row>
    <row r="47" spans="2:11" hidden="1" outlineLevel="1" x14ac:dyDescent="0.2">
      <c r="B47" s="20" t="str">
        <f>'Default | C_&amp;_I | Macadamia'!B47</f>
        <v>TKR</v>
      </c>
      <c r="C47" s="12" t="str">
        <f>'Default | C_&amp;_I | Macadamia'!C47</f>
        <v>%</v>
      </c>
      <c r="D47" s="39">
        <f>'Default | C_&amp;_I | Macadamia'!D47</f>
        <v>0.34570000000000001</v>
      </c>
      <c r="E47" s="167"/>
      <c r="F47" s="498"/>
      <c r="G47" s="499"/>
      <c r="H47" s="499"/>
      <c r="I47" s="499"/>
      <c r="J47" s="500"/>
    </row>
    <row r="48" spans="2:11" hidden="1" outlineLevel="1" x14ac:dyDescent="0.2">
      <c r="B48" s="21" t="str">
        <f>'Default | C_&amp;_I | Macadamia'!B48</f>
        <v>SKR</v>
      </c>
      <c r="C48" s="11" t="str">
        <f>'Default | C_&amp;_I | Macadamia'!C48</f>
        <v>%</v>
      </c>
      <c r="D48" s="40">
        <f>'Default | C_&amp;_I | Macadamia'!D48</f>
        <v>0.97</v>
      </c>
      <c r="E48" s="166"/>
      <c r="F48" s="501"/>
      <c r="G48" s="502"/>
      <c r="H48" s="502"/>
      <c r="I48" s="502"/>
      <c r="J48" s="503"/>
    </row>
    <row r="49" spans="2:7" hidden="1" outlineLevel="1" x14ac:dyDescent="0.2"/>
    <row r="50" spans="2:7" ht="15" hidden="1" outlineLevel="1" x14ac:dyDescent="0.25">
      <c r="B50" s="23" t="s">
        <v>84</v>
      </c>
      <c r="C50" s="24" t="s">
        <v>214</v>
      </c>
      <c r="D50" s="93" t="s">
        <v>223</v>
      </c>
    </row>
    <row r="51" spans="2:7" hidden="1" outlineLevel="1" x14ac:dyDescent="0.2">
      <c r="B51" s="19">
        <f>'Default | C_&amp;_I | Macadamia'!B51</f>
        <v>1</v>
      </c>
      <c r="C51" s="25">
        <f>IF($B51&lt;$D$44,0,IF($B51&gt;$D$45,$D$46,($D$46*0.4)))</f>
        <v>0</v>
      </c>
      <c r="D51" s="94">
        <f>$C51*1000/$D$40</f>
        <v>0</v>
      </c>
      <c r="E51" s="14"/>
      <c r="F51" s="14"/>
    </row>
    <row r="52" spans="2:7" hidden="1" outlineLevel="1" x14ac:dyDescent="0.2">
      <c r="B52" s="20">
        <f>'Default | C_&amp;_I | Macadamia'!B52</f>
        <v>2</v>
      </c>
      <c r="C52" s="26">
        <f>IF($B52&lt;$D$44,0,IF($B52&gt;$D$45,$D$46,($D$46*0.4)))</f>
        <v>0</v>
      </c>
      <c r="D52" s="95">
        <f>$C52*1000/$D$40</f>
        <v>0</v>
      </c>
      <c r="E52" s="14"/>
      <c r="F52" s="14"/>
    </row>
    <row r="53" spans="2:7" hidden="1" outlineLevel="1" x14ac:dyDescent="0.2">
      <c r="B53" s="20">
        <f>'Default | C_&amp;_I | Macadamia'!B53</f>
        <v>3</v>
      </c>
      <c r="C53" s="26" t="e">
        <f>IF($B53&lt;$D$44,0,IF($B53&gt;$D$45,$D$46,($D$46*0.4)))</f>
        <v>#VALUE!</v>
      </c>
      <c r="D53" s="95" t="e">
        <f>$C53*1000/$D$40</f>
        <v>#VALUE!</v>
      </c>
      <c r="E53" s="14"/>
      <c r="F53" s="14"/>
    </row>
    <row r="54" spans="2:7" hidden="1" outlineLevel="1" x14ac:dyDescent="0.2">
      <c r="B54" s="20">
        <f>'Default | C_&amp;_I | Macadamia'!B54</f>
        <v>4</v>
      </c>
      <c r="C54" s="26" t="e">
        <f>IF($B54&lt;$D$44,0,IF($B54&gt;$D$45,$D$46,($D$46*0.6)))</f>
        <v>#VALUE!</v>
      </c>
      <c r="D54" s="95" t="e">
        <f t="shared" ref="D54:D60" si="13">$C54*1000/$D$40</f>
        <v>#VALUE!</v>
      </c>
      <c r="E54" s="14"/>
      <c r="F54" s="14"/>
    </row>
    <row r="55" spans="2:7" hidden="1" outlineLevel="1" x14ac:dyDescent="0.2">
      <c r="B55" s="20">
        <f>'Default | C_&amp;_I | Macadamia'!B55</f>
        <v>5</v>
      </c>
      <c r="C55" s="26" t="e">
        <f>IF($B55&lt;$D$44,0,IF($B55&gt;$D$45,$D$46,($D$46*0.7)))</f>
        <v>#VALUE!</v>
      </c>
      <c r="D55" s="95" t="e">
        <f>$C55*1000/$D$40</f>
        <v>#VALUE!</v>
      </c>
      <c r="E55" s="14"/>
      <c r="F55" s="14"/>
    </row>
    <row r="56" spans="2:7" hidden="1" outlineLevel="1" x14ac:dyDescent="0.2">
      <c r="B56" s="20">
        <f>'Default | C_&amp;_I | Macadamia'!B56</f>
        <v>6</v>
      </c>
      <c r="C56" s="26" t="e">
        <f>IF($B56&lt;$D$44,0,IF($B56&gt;$D$45,$D$46,($D$46*0.8)))</f>
        <v>#VALUE!</v>
      </c>
      <c r="D56" s="95" t="e">
        <f t="shared" si="13"/>
        <v>#VALUE!</v>
      </c>
      <c r="E56" s="14"/>
      <c r="F56" s="14"/>
      <c r="G56" s="13"/>
    </row>
    <row r="57" spans="2:7" hidden="1" outlineLevel="1" x14ac:dyDescent="0.2">
      <c r="B57" s="20">
        <f>'Default | C_&amp;_I | Macadamia'!B57</f>
        <v>7</v>
      </c>
      <c r="C57" s="26" t="e">
        <f>IF($B57&lt;$D$44,0,IF($B57&gt;$D$45,$D$46,($D$46*0.82)))</f>
        <v>#VALUE!</v>
      </c>
      <c r="D57" s="95" t="e">
        <f t="shared" si="13"/>
        <v>#VALUE!</v>
      </c>
      <c r="E57" s="14"/>
      <c r="F57" s="14"/>
    </row>
    <row r="58" spans="2:7" hidden="1" outlineLevel="1" x14ac:dyDescent="0.2">
      <c r="B58" s="20">
        <f>'Default | C_&amp;_I | Macadamia'!B58</f>
        <v>8</v>
      </c>
      <c r="C58" s="26" t="e">
        <f>IF($B58&lt;$D$44,0,IF($B58&gt;$D$45,$D$46,($D$46*0.88)))</f>
        <v>#VALUE!</v>
      </c>
      <c r="D58" s="95" t="e">
        <f t="shared" si="13"/>
        <v>#VALUE!</v>
      </c>
      <c r="E58" s="14"/>
      <c r="F58" s="14"/>
    </row>
    <row r="59" spans="2:7" hidden="1" outlineLevel="1" x14ac:dyDescent="0.2">
      <c r="B59" s="20">
        <f>'Default | C_&amp;_I | Macadamia'!B59</f>
        <v>9</v>
      </c>
      <c r="C59" s="26" t="e">
        <f>IF($B59&lt;$D$44,0,IF($B59&gt;$D$45,$D$46,($D$46*0.92)))</f>
        <v>#VALUE!</v>
      </c>
      <c r="D59" s="95" t="e">
        <f>$C59*1000/$D$40</f>
        <v>#VALUE!</v>
      </c>
      <c r="E59" s="14"/>
      <c r="F59" s="14"/>
    </row>
    <row r="60" spans="2:7" hidden="1" outlineLevel="1" x14ac:dyDescent="0.2">
      <c r="B60" s="20">
        <f>'Default | C_&amp;_I | Macadamia'!B60</f>
        <v>10</v>
      </c>
      <c r="C60" s="26" t="e">
        <f>IF($B60&lt;$D$44,0,IF($B60&gt;$D$45,$D$46,($D$46*0.98)))</f>
        <v>#VALUE!</v>
      </c>
      <c r="D60" s="95" t="e">
        <f t="shared" si="13"/>
        <v>#VALUE!</v>
      </c>
      <c r="E60" s="14"/>
      <c r="F60" s="14"/>
    </row>
    <row r="61" spans="2:7" hidden="1" outlineLevel="1" x14ac:dyDescent="0.2">
      <c r="B61" s="20">
        <f>'Default | C_&amp;_I | Macadamia'!B61</f>
        <v>11</v>
      </c>
      <c r="C61" s="26" t="e">
        <f>IF($B61&lt;$D$44,0,IF($B61&gt;$D$45,$D$46,($D$46*1)))</f>
        <v>#VALUE!</v>
      </c>
      <c r="D61" s="95" t="e">
        <f>$C61*1000/$D$40</f>
        <v>#VALUE!</v>
      </c>
      <c r="E61" s="14"/>
      <c r="F61" s="14"/>
    </row>
    <row r="62" spans="2:7" hidden="1" outlineLevel="1" x14ac:dyDescent="0.2">
      <c r="B62" s="20">
        <f>'Default | C_&amp;_I | Macadamia'!B62</f>
        <v>12</v>
      </c>
      <c r="C62" s="26" t="e">
        <f>IF($B62&lt;$D$44,0,IF($B62&gt;$D$45,$D$46,($D$46*1)))</f>
        <v>#VALUE!</v>
      </c>
      <c r="D62" s="95" t="e">
        <f>$C62*1000/$D$40</f>
        <v>#VALUE!</v>
      </c>
      <c r="E62" s="14"/>
      <c r="F62" s="14"/>
    </row>
    <row r="63" spans="2:7" hidden="1" outlineLevel="1" x14ac:dyDescent="0.2">
      <c r="B63" s="20">
        <f>'Default | C_&amp;_I | Macadamia'!B63</f>
        <v>13</v>
      </c>
      <c r="C63" s="26" t="e">
        <f t="shared" ref="C63" si="14">IF($B63&lt;$D$44,0,IF($B63&gt;$D$45,$D$46,($D$46*1)))</f>
        <v>#VALUE!</v>
      </c>
      <c r="D63" s="95" t="e">
        <f>$C63*1000/$D$40</f>
        <v>#VALUE!</v>
      </c>
      <c r="E63" s="14"/>
      <c r="F63" s="14"/>
    </row>
    <row r="64" spans="2:7" hidden="1" outlineLevel="1" x14ac:dyDescent="0.2">
      <c r="B64" s="20">
        <f>'Default | C_&amp;_I | Macadamia'!B64</f>
        <v>14</v>
      </c>
      <c r="C64" s="26" t="e">
        <f>IF($B64&lt;$D$44,0,IF($B64&gt;$D$45,$D$46,($D$46*1)))</f>
        <v>#VALUE!</v>
      </c>
      <c r="D64" s="95" t="e">
        <f>$C64*1000/$D$40</f>
        <v>#VALUE!</v>
      </c>
      <c r="E64" s="14"/>
      <c r="F64" s="14"/>
    </row>
    <row r="65" spans="2:10" hidden="1" outlineLevel="1" x14ac:dyDescent="0.2">
      <c r="B65" s="21" t="str">
        <f>'Default | C_&amp;_I | Macadamia'!B65</f>
        <v>14+</v>
      </c>
      <c r="C65" s="27" t="str">
        <f>IF($B65&lt;$D$44,0,IF($B65&gt;$D$45,$D$46,($D$46*1)))</f>
        <v/>
      </c>
      <c r="D65" s="96" t="e">
        <f>$C65*1000/$D$40</f>
        <v>#VALUE!</v>
      </c>
      <c r="E65" s="14"/>
      <c r="F65" s="14"/>
    </row>
    <row r="66" spans="2:10" hidden="1" outlineLevel="1" x14ac:dyDescent="0.2"/>
    <row r="67" spans="2:10" hidden="1" outlineLevel="1" x14ac:dyDescent="0.2"/>
    <row r="68" spans="2:10" ht="15" hidden="1" outlineLevel="1" x14ac:dyDescent="0.25">
      <c r="B68" s="23" t="s">
        <v>86</v>
      </c>
      <c r="C68" s="24" t="s">
        <v>7</v>
      </c>
      <c r="D68" s="24" t="s">
        <v>66</v>
      </c>
      <c r="E68" s="24" t="s">
        <v>67</v>
      </c>
      <c r="F68" s="492" t="s">
        <v>68</v>
      </c>
      <c r="G68" s="493"/>
      <c r="H68" s="493"/>
      <c r="I68" s="493"/>
      <c r="J68" s="494"/>
    </row>
    <row r="69" spans="2:10" hidden="1" outlineLevel="1" x14ac:dyDescent="0.2">
      <c r="B69" s="19" t="s">
        <v>224</v>
      </c>
      <c r="C69" s="10" t="s">
        <v>215</v>
      </c>
      <c r="D69" s="240" t="str">
        <f>IF(Selected_Crop=3,IF('PI | User'!$F$15="",'PI | User'!$E$15,'PI | User'!$F$15),"")</f>
        <v/>
      </c>
      <c r="E69" s="165"/>
      <c r="F69" s="495"/>
      <c r="G69" s="496"/>
      <c r="H69" s="496"/>
      <c r="I69" s="496"/>
      <c r="J69" s="497"/>
    </row>
    <row r="70" spans="2:10" hidden="1" outlineLevel="1" x14ac:dyDescent="0.2">
      <c r="B70" s="20" t="str">
        <f>'Default | C_&amp;_I | Macadamia'!B70</f>
        <v>Weight</v>
      </c>
      <c r="C70" s="12" t="str">
        <f>'Default | C_&amp;_I | Macadamia'!C70</f>
        <v>kg</v>
      </c>
      <c r="D70" s="17">
        <f>'Default | C_&amp;_I | Macadamia'!D70</f>
        <v>1</v>
      </c>
      <c r="E70" s="167"/>
      <c r="F70" s="486"/>
      <c r="G70" s="487"/>
      <c r="H70" s="487"/>
      <c r="I70" s="487"/>
      <c r="J70" s="488"/>
    </row>
    <row r="71" spans="2:10" hidden="1" outlineLevel="1" x14ac:dyDescent="0.2">
      <c r="B71" s="20" t="str">
        <f>'Default | C_&amp;_I | Macadamia'!B71</f>
        <v>Distance to market</v>
      </c>
      <c r="C71" s="12" t="str">
        <f>'Default | C_&amp;_I | Macadamia'!C71</f>
        <v>km</v>
      </c>
      <c r="D71" s="17">
        <f>'Default | C_&amp;_I | Macadamia'!D71</f>
        <v>300</v>
      </c>
      <c r="E71" s="167"/>
      <c r="F71" s="486"/>
      <c r="G71" s="487"/>
      <c r="H71" s="487"/>
      <c r="I71" s="487"/>
      <c r="J71" s="488"/>
    </row>
    <row r="72" spans="2:10" hidden="1" outlineLevel="1" x14ac:dyDescent="0.2">
      <c r="B72" s="21" t="str">
        <f>'Default | C_&amp;_I | Macadamia'!B72</f>
        <v>Freight rate</v>
      </c>
      <c r="C72" s="11" t="str">
        <f>'Default | C_&amp;_I | Macadamia'!C72</f>
        <v>$ / t / km</v>
      </c>
      <c r="D72" s="78">
        <f>'Default | C_&amp;_I | Macadamia'!D72</f>
        <v>0.1</v>
      </c>
      <c r="E72" s="166"/>
      <c r="F72" s="489"/>
      <c r="G72" s="490"/>
      <c r="H72" s="490"/>
      <c r="I72" s="490"/>
      <c r="J72" s="491"/>
    </row>
    <row r="73" spans="2:10" hidden="1" outlineLevel="1" x14ac:dyDescent="0.2"/>
    <row r="74" spans="2:10" hidden="1" outlineLevel="1" x14ac:dyDescent="0.2"/>
    <row r="75" spans="2:10" ht="15" hidden="1" outlineLevel="1" x14ac:dyDescent="0.25">
      <c r="B75" s="23" t="s">
        <v>95</v>
      </c>
      <c r="C75" s="24" t="s">
        <v>7</v>
      </c>
      <c r="D75" s="24" t="s">
        <v>66</v>
      </c>
      <c r="E75" s="24" t="s">
        <v>67</v>
      </c>
      <c r="F75" s="492" t="s">
        <v>68</v>
      </c>
      <c r="G75" s="493"/>
      <c r="H75" s="493"/>
      <c r="I75" s="493"/>
      <c r="J75" s="494"/>
    </row>
    <row r="76" spans="2:10" hidden="1" outlineLevel="1" x14ac:dyDescent="0.2">
      <c r="B76" s="19" t="s">
        <v>15</v>
      </c>
      <c r="C76" s="15" t="s">
        <v>53</v>
      </c>
      <c r="D76" s="237" t="str">
        <f>IF(Selected_Crop=3,IF('PI | User'!$F$16="",'PI | User'!$E$16,'PI | User'!$F$16),"")</f>
        <v/>
      </c>
      <c r="E76" s="165"/>
      <c r="F76" s="495"/>
      <c r="G76" s="496"/>
      <c r="H76" s="496"/>
      <c r="I76" s="496"/>
      <c r="J76" s="497"/>
    </row>
    <row r="77" spans="2:10" hidden="1" outlineLevel="1" x14ac:dyDescent="0.2">
      <c r="B77" s="20" t="s">
        <v>96</v>
      </c>
      <c r="C77" s="17" t="s">
        <v>53</v>
      </c>
      <c r="D77" s="242" t="str">
        <f>IF(Selected_Crop=3,IF('PI | User'!$F$17="",'PI | User'!$E$17,'PI | User'!$F$17),"")</f>
        <v/>
      </c>
      <c r="E77" s="167"/>
      <c r="F77" s="486"/>
      <c r="G77" s="487"/>
      <c r="H77" s="487"/>
      <c r="I77" s="487"/>
      <c r="J77" s="488"/>
    </row>
    <row r="78" spans="2:10" hidden="1" outlineLevel="1" x14ac:dyDescent="0.2">
      <c r="B78" s="20" t="s">
        <v>97</v>
      </c>
      <c r="C78" s="17" t="s">
        <v>53</v>
      </c>
      <c r="D78" s="242" t="str">
        <f>IF(Selected_Crop=3,IF('PI | User'!$F$18="",'PI | User'!$E$18,'PI | User'!$F$18),"")</f>
        <v/>
      </c>
      <c r="E78" s="167"/>
      <c r="F78" s="486"/>
      <c r="G78" s="487"/>
      <c r="H78" s="487"/>
      <c r="I78" s="487"/>
      <c r="J78" s="488"/>
    </row>
    <row r="79" spans="2:10" hidden="1" outlineLevel="1" x14ac:dyDescent="0.2">
      <c r="B79" s="20" t="str">
        <f>'Default | C_&amp;_I | Macadamia'!B79</f>
        <v>On-farm dam capacity</v>
      </c>
      <c r="C79" s="17" t="str">
        <f>'Default | C_&amp;_I | Macadamia'!C79</f>
        <v>ML / ha</v>
      </c>
      <c r="D79" s="26">
        <f>'Default | C_&amp;_I | Macadamia'!D79</f>
        <v>1</v>
      </c>
      <c r="E79" s="167"/>
      <c r="F79" s="486"/>
      <c r="G79" s="487"/>
      <c r="H79" s="487"/>
      <c r="I79" s="487"/>
      <c r="J79" s="488"/>
    </row>
    <row r="80" spans="2:10" hidden="1" outlineLevel="1" x14ac:dyDescent="0.2">
      <c r="B80" s="20" t="str">
        <f>'Default | C_&amp;_I | Macadamia'!B80</f>
        <v>On-farm storage cost</v>
      </c>
      <c r="C80" s="17" t="str">
        <f>'Default | C_&amp;_I | Macadamia'!C80</f>
        <v>$ / ML</v>
      </c>
      <c r="D80" s="17">
        <f>'Default | C_&amp;_I | Macadamia'!D80</f>
        <v>1100</v>
      </c>
      <c r="E80" s="167"/>
      <c r="F80" s="486"/>
      <c r="G80" s="487"/>
      <c r="H80" s="487"/>
      <c r="I80" s="487"/>
      <c r="J80" s="488"/>
    </row>
    <row r="81" spans="2:53" hidden="1" outlineLevel="1" x14ac:dyDescent="0.2">
      <c r="B81" s="20" t="s">
        <v>101</v>
      </c>
      <c r="C81" s="17" t="s">
        <v>100</v>
      </c>
      <c r="D81" s="242" t="str">
        <f>IF(Selected_Crop=3,IF('PI | User'!$F$19="",'PI | User'!$E$19,'PI | User'!$F$19),"")</f>
        <v/>
      </c>
      <c r="E81" s="167"/>
      <c r="F81" s="486"/>
      <c r="G81" s="487"/>
      <c r="H81" s="487"/>
      <c r="I81" s="487"/>
      <c r="J81" s="488"/>
    </row>
    <row r="82" spans="2:53" hidden="1" outlineLevel="1" x14ac:dyDescent="0.2">
      <c r="B82" s="21" t="str">
        <f>'Default | C_&amp;_I | Macadamia'!B82</f>
        <v>Processing infrastructure</v>
      </c>
      <c r="C82" s="16" t="str">
        <f>'Default | C_&amp;_I | Macadamia'!C82</f>
        <v>$</v>
      </c>
      <c r="D82" s="238" t="str">
        <f>IF(Selected_Crop=3,IF('PI | User'!$F$20="",'PI | User'!$E$20,'PI | User'!$F$20),"")</f>
        <v/>
      </c>
      <c r="E82" s="166"/>
      <c r="F82" s="489"/>
      <c r="G82" s="490"/>
      <c r="H82" s="490"/>
      <c r="I82" s="490"/>
      <c r="J82" s="491"/>
    </row>
    <row r="83" spans="2:53" hidden="1" outlineLevel="1" x14ac:dyDescent="0.2"/>
    <row r="84" spans="2:53" hidden="1" outlineLevel="1" x14ac:dyDescent="0.2"/>
    <row r="85" spans="2:53" ht="24" hidden="1" outlineLevel="1" x14ac:dyDescent="0.2">
      <c r="B85" s="106" t="s">
        <v>107</v>
      </c>
      <c r="C85" s="107" t="s">
        <v>7</v>
      </c>
      <c r="D85" s="107" t="s">
        <v>66</v>
      </c>
      <c r="E85" s="107" t="s">
        <v>67</v>
      </c>
      <c r="F85" s="522" t="s">
        <v>68</v>
      </c>
      <c r="G85" s="523"/>
      <c r="H85" s="523"/>
      <c r="I85" s="523"/>
      <c r="J85" s="524"/>
      <c r="L85" s="79" t="s">
        <v>110</v>
      </c>
      <c r="M85" s="37" t="s">
        <v>111</v>
      </c>
      <c r="N85" s="37" t="s">
        <v>29</v>
      </c>
      <c r="O85" s="37" t="s">
        <v>30</v>
      </c>
      <c r="P85" s="37" t="s">
        <v>31</v>
      </c>
      <c r="Q85" s="37" t="s">
        <v>32</v>
      </c>
      <c r="R85" s="37" t="s">
        <v>33</v>
      </c>
      <c r="S85" s="37" t="s">
        <v>34</v>
      </c>
      <c r="T85" s="37" t="s">
        <v>35</v>
      </c>
      <c r="U85" s="37" t="s">
        <v>36</v>
      </c>
      <c r="V85" s="37" t="s">
        <v>37</v>
      </c>
      <c r="W85" s="37" t="s">
        <v>38</v>
      </c>
      <c r="X85" s="37" t="s">
        <v>39</v>
      </c>
      <c r="Y85" s="37" t="s">
        <v>40</v>
      </c>
      <c r="Z85" s="37" t="s">
        <v>41</v>
      </c>
      <c r="AA85" s="37" t="s">
        <v>42</v>
      </c>
      <c r="AB85" s="37" t="s">
        <v>112</v>
      </c>
      <c r="AC85" s="37" t="s">
        <v>113</v>
      </c>
      <c r="AD85" s="37" t="s">
        <v>114</v>
      </c>
      <c r="AE85" s="37" t="s">
        <v>115</v>
      </c>
      <c r="AF85" s="37" t="s">
        <v>116</v>
      </c>
      <c r="AG85" s="37" t="s">
        <v>117</v>
      </c>
      <c r="AH85" s="37" t="s">
        <v>118</v>
      </c>
      <c r="AI85" s="37" t="s">
        <v>119</v>
      </c>
      <c r="AJ85" s="37" t="s">
        <v>120</v>
      </c>
      <c r="AK85" s="37" t="s">
        <v>121</v>
      </c>
      <c r="AL85" s="37" t="s">
        <v>122</v>
      </c>
      <c r="AM85" s="37" t="s">
        <v>123</v>
      </c>
      <c r="AN85" s="37" t="s">
        <v>124</v>
      </c>
      <c r="AO85" s="37" t="s">
        <v>125</v>
      </c>
      <c r="AP85" s="37" t="s">
        <v>126</v>
      </c>
      <c r="AQ85" s="37" t="s">
        <v>127</v>
      </c>
      <c r="AR85" s="37" t="s">
        <v>128</v>
      </c>
      <c r="AS85" s="37" t="s">
        <v>129</v>
      </c>
      <c r="AT85" s="37" t="s">
        <v>130</v>
      </c>
      <c r="AU85" s="37" t="s">
        <v>131</v>
      </c>
      <c r="AV85" s="37" t="s">
        <v>132</v>
      </c>
      <c r="AW85" s="37" t="s">
        <v>133</v>
      </c>
      <c r="AX85" s="37" t="s">
        <v>134</v>
      </c>
      <c r="AY85" s="37" t="s">
        <v>135</v>
      </c>
      <c r="AZ85" s="37" t="s">
        <v>136</v>
      </c>
      <c r="BA85" s="37" t="s">
        <v>137</v>
      </c>
    </row>
    <row r="86" spans="2:53" hidden="1" outlineLevel="1" x14ac:dyDescent="0.2">
      <c r="B86" s="19" t="str">
        <f>'Default | C_&amp;_I | Macadamia'!B86</f>
        <v>Slasher</v>
      </c>
      <c r="C86" s="15" t="str">
        <f>'Default | C_&amp;_I | Macadamia'!C86</f>
        <v>$</v>
      </c>
      <c r="D86" s="254" t="e">
        <f>('Default | C_&amp;_I | Macadamia'!$D86/SUM('Default | C_&amp;_I | Macadamia'!$D$86:$D$95))*$D$96</f>
        <v>#VALUE!</v>
      </c>
      <c r="E86" s="165" t="str">
        <f>'Default | C_&amp;_I | Macadamia'!E86</f>
        <v>Synergies</v>
      </c>
      <c r="F86" s="495" t="str">
        <f>'Default | C_&amp;_I | Macadamia'!F86</f>
        <v>Industry information</v>
      </c>
      <c r="G86" s="496"/>
      <c r="H86" s="496"/>
      <c r="I86" s="496"/>
      <c r="J86" s="497"/>
      <c r="L86" s="99">
        <f>'Default | C_&amp;_I | Macadamia'!L86</f>
        <v>3</v>
      </c>
      <c r="M86" s="109">
        <v>1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  <c r="S86" s="109">
        <v>0</v>
      </c>
      <c r="T86" s="109">
        <v>0</v>
      </c>
      <c r="U86" s="109">
        <v>0</v>
      </c>
      <c r="V86" s="109">
        <v>0</v>
      </c>
      <c r="W86" s="109">
        <v>0</v>
      </c>
      <c r="X86" s="109">
        <v>0</v>
      </c>
      <c r="Y86" s="109">
        <v>0</v>
      </c>
      <c r="Z86" s="109">
        <v>0</v>
      </c>
      <c r="AA86" s="109">
        <v>0</v>
      </c>
      <c r="AB86" s="109">
        <v>0</v>
      </c>
      <c r="AC86" s="109">
        <v>0</v>
      </c>
      <c r="AD86" s="109">
        <v>0</v>
      </c>
      <c r="AE86" s="109">
        <v>0</v>
      </c>
      <c r="AF86" s="109">
        <v>0</v>
      </c>
      <c r="AG86" s="109">
        <v>1</v>
      </c>
      <c r="AH86" s="109">
        <v>0</v>
      </c>
      <c r="AI86" s="109">
        <v>0</v>
      </c>
      <c r="AJ86" s="109">
        <v>0</v>
      </c>
      <c r="AK86" s="109">
        <v>0</v>
      </c>
      <c r="AL86" s="109">
        <v>0</v>
      </c>
      <c r="AM86" s="109">
        <v>0</v>
      </c>
      <c r="AN86" s="109">
        <v>0</v>
      </c>
      <c r="AO86" s="109">
        <v>0</v>
      </c>
      <c r="AP86" s="109">
        <v>0</v>
      </c>
      <c r="AQ86" s="109">
        <v>0</v>
      </c>
      <c r="AR86" s="109">
        <v>0</v>
      </c>
      <c r="AS86" s="109">
        <v>0</v>
      </c>
      <c r="AT86" s="109">
        <v>0</v>
      </c>
      <c r="AU86" s="109">
        <v>0</v>
      </c>
      <c r="AV86" s="109">
        <v>0</v>
      </c>
      <c r="AW86" s="109">
        <v>0</v>
      </c>
      <c r="AX86" s="109">
        <v>0</v>
      </c>
      <c r="AY86" s="109">
        <v>0</v>
      </c>
      <c r="AZ86" s="109">
        <v>0</v>
      </c>
      <c r="BA86" s="109">
        <v>1</v>
      </c>
    </row>
    <row r="87" spans="2:53" hidden="1" outlineLevel="1" x14ac:dyDescent="0.2">
      <c r="B87" s="20" t="str">
        <f>'Default | C_&amp;_I | Macadamia'!B87</f>
        <v>Herbicide Boom</v>
      </c>
      <c r="C87" s="17" t="str">
        <f>'Default | C_&amp;_I | Macadamia'!C87</f>
        <v>$</v>
      </c>
      <c r="D87" s="85" t="e">
        <f>('Default | C_&amp;_I | Macadamia'!$D87/SUM('Default | C_&amp;_I | Macadamia'!$D$86:$D$95))*$D$96</f>
        <v>#VALUE!</v>
      </c>
      <c r="E87" s="167" t="str">
        <f>'Default | C_&amp;_I | Macadamia'!E87</f>
        <v>Synergies</v>
      </c>
      <c r="F87" s="486" t="str">
        <f>'Default | C_&amp;_I | Macadamia'!F87</f>
        <v>Ibid</v>
      </c>
      <c r="G87" s="487"/>
      <c r="H87" s="487"/>
      <c r="I87" s="487"/>
      <c r="J87" s="488"/>
      <c r="L87" s="99">
        <f>'Default | C_&amp;_I | Macadamia'!L87</f>
        <v>5</v>
      </c>
      <c r="M87" s="109">
        <v>1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  <c r="S87" s="109">
        <v>0</v>
      </c>
      <c r="T87" s="109">
        <v>0</v>
      </c>
      <c r="U87" s="109">
        <v>0</v>
      </c>
      <c r="V87" s="109">
        <v>0</v>
      </c>
      <c r="W87" s="109">
        <v>1</v>
      </c>
      <c r="X87" s="109">
        <v>0</v>
      </c>
      <c r="Y87" s="109">
        <v>0</v>
      </c>
      <c r="Z87" s="109">
        <v>0</v>
      </c>
      <c r="AA87" s="109">
        <v>0</v>
      </c>
      <c r="AB87" s="109">
        <v>0</v>
      </c>
      <c r="AC87" s="109">
        <v>0</v>
      </c>
      <c r="AD87" s="109">
        <v>0</v>
      </c>
      <c r="AE87" s="109">
        <v>0</v>
      </c>
      <c r="AF87" s="109">
        <v>0</v>
      </c>
      <c r="AG87" s="109">
        <v>1</v>
      </c>
      <c r="AH87" s="109">
        <v>0</v>
      </c>
      <c r="AI87" s="109">
        <v>0</v>
      </c>
      <c r="AJ87" s="109">
        <v>0</v>
      </c>
      <c r="AK87" s="109">
        <v>0</v>
      </c>
      <c r="AL87" s="109">
        <v>0</v>
      </c>
      <c r="AM87" s="109">
        <v>0</v>
      </c>
      <c r="AN87" s="109">
        <v>0</v>
      </c>
      <c r="AO87" s="109">
        <v>0</v>
      </c>
      <c r="AP87" s="109">
        <v>0</v>
      </c>
      <c r="AQ87" s="109">
        <v>1</v>
      </c>
      <c r="AR87" s="109">
        <v>0</v>
      </c>
      <c r="AS87" s="109">
        <v>0</v>
      </c>
      <c r="AT87" s="109">
        <v>0</v>
      </c>
      <c r="AU87" s="109">
        <v>0</v>
      </c>
      <c r="AV87" s="109">
        <v>0</v>
      </c>
      <c r="AW87" s="109">
        <v>0</v>
      </c>
      <c r="AX87" s="109">
        <v>0</v>
      </c>
      <c r="AY87" s="109">
        <v>0</v>
      </c>
      <c r="AZ87" s="109">
        <v>0</v>
      </c>
      <c r="BA87" s="109">
        <v>1</v>
      </c>
    </row>
    <row r="88" spans="2:53" hidden="1" outlineLevel="1" x14ac:dyDescent="0.2">
      <c r="B88" s="20" t="str">
        <f>'Default | C_&amp;_I | Macadamia'!B88</f>
        <v>Bike</v>
      </c>
      <c r="C88" s="17" t="str">
        <f>'Default | C_&amp;_I | Macadamia'!C88</f>
        <v>$</v>
      </c>
      <c r="D88" s="85" t="e">
        <f>('Default | C_&amp;_I | Macadamia'!$D88/SUM('Default | C_&amp;_I | Macadamia'!$D$86:$D$95))*$D$96</f>
        <v>#VALUE!</v>
      </c>
      <c r="E88" s="167" t="str">
        <f>'Default | C_&amp;_I | Macadamia'!E88</f>
        <v>Synergies</v>
      </c>
      <c r="F88" s="486" t="str">
        <f>'Default | C_&amp;_I | Macadamia'!F88</f>
        <v>Ibid</v>
      </c>
      <c r="G88" s="487"/>
      <c r="H88" s="487"/>
      <c r="I88" s="487"/>
      <c r="J88" s="488"/>
      <c r="L88" s="99">
        <f>'Default | C_&amp;_I | Macadamia'!L88</f>
        <v>9</v>
      </c>
      <c r="M88" s="109">
        <v>1</v>
      </c>
      <c r="N88" s="109">
        <v>0</v>
      </c>
      <c r="O88" s="109">
        <v>0</v>
      </c>
      <c r="P88" s="109">
        <v>0</v>
      </c>
      <c r="Q88" s="109">
        <v>0</v>
      </c>
      <c r="R88" s="109">
        <v>1</v>
      </c>
      <c r="S88" s="109">
        <v>0</v>
      </c>
      <c r="T88" s="109">
        <v>0</v>
      </c>
      <c r="U88" s="109">
        <v>0</v>
      </c>
      <c r="V88" s="109">
        <v>0</v>
      </c>
      <c r="W88" s="109">
        <v>1</v>
      </c>
      <c r="X88" s="109">
        <v>0</v>
      </c>
      <c r="Y88" s="109">
        <v>0</v>
      </c>
      <c r="Z88" s="109">
        <v>0</v>
      </c>
      <c r="AA88" s="109">
        <v>0</v>
      </c>
      <c r="AB88" s="109">
        <v>1</v>
      </c>
      <c r="AC88" s="109">
        <v>0</v>
      </c>
      <c r="AD88" s="109">
        <v>0</v>
      </c>
      <c r="AE88" s="109">
        <v>0</v>
      </c>
      <c r="AF88" s="109">
        <v>0</v>
      </c>
      <c r="AG88" s="109">
        <v>1</v>
      </c>
      <c r="AH88" s="109">
        <v>0</v>
      </c>
      <c r="AI88" s="109">
        <v>0</v>
      </c>
      <c r="AJ88" s="109">
        <v>0</v>
      </c>
      <c r="AK88" s="109">
        <v>0</v>
      </c>
      <c r="AL88" s="109">
        <v>1</v>
      </c>
      <c r="AM88" s="109">
        <v>0</v>
      </c>
      <c r="AN88" s="109">
        <v>0</v>
      </c>
      <c r="AO88" s="109">
        <v>0</v>
      </c>
      <c r="AP88" s="109">
        <v>0</v>
      </c>
      <c r="AQ88" s="109">
        <v>1</v>
      </c>
      <c r="AR88" s="109">
        <v>0</v>
      </c>
      <c r="AS88" s="109">
        <v>0</v>
      </c>
      <c r="AT88" s="109">
        <v>0</v>
      </c>
      <c r="AU88" s="109">
        <v>0</v>
      </c>
      <c r="AV88" s="109">
        <v>1</v>
      </c>
      <c r="AW88" s="109">
        <v>0</v>
      </c>
      <c r="AX88" s="109">
        <v>0</v>
      </c>
      <c r="AY88" s="109">
        <v>0</v>
      </c>
      <c r="AZ88" s="109">
        <v>0</v>
      </c>
      <c r="BA88" s="109">
        <v>1</v>
      </c>
    </row>
    <row r="89" spans="2:53" hidden="1" outlineLevel="1" x14ac:dyDescent="0.2">
      <c r="B89" s="20" t="str">
        <f>'Default | C_&amp;_I | Macadamia'!B89</f>
        <v>Airblast Sprayer</v>
      </c>
      <c r="C89" s="17" t="str">
        <f>'Default | C_&amp;_I | Macadamia'!C89</f>
        <v>$</v>
      </c>
      <c r="D89" s="85" t="e">
        <f>('Default | C_&amp;_I | Macadamia'!$D89/SUM('Default | C_&amp;_I | Macadamia'!$D$86:$D$95))*$D$96</f>
        <v>#VALUE!</v>
      </c>
      <c r="E89" s="167" t="str">
        <f>'Default | C_&amp;_I | Macadamia'!E89</f>
        <v>Synergies</v>
      </c>
      <c r="F89" s="486" t="str">
        <f>'Default | C_&amp;_I | Macadamia'!F89</f>
        <v>Ibid</v>
      </c>
      <c r="G89" s="487"/>
      <c r="H89" s="487"/>
      <c r="I89" s="487"/>
      <c r="J89" s="488"/>
      <c r="L89" s="99">
        <f>'Default | C_&amp;_I | Macadamia'!L89</f>
        <v>5</v>
      </c>
      <c r="M89" s="109">
        <v>1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  <c r="S89" s="109">
        <v>0</v>
      </c>
      <c r="T89" s="109">
        <v>0</v>
      </c>
      <c r="U89" s="109">
        <v>0</v>
      </c>
      <c r="V89" s="109">
        <v>0</v>
      </c>
      <c r="W89" s="109">
        <v>1</v>
      </c>
      <c r="X89" s="109">
        <v>0</v>
      </c>
      <c r="Y89" s="109">
        <v>0</v>
      </c>
      <c r="Z89" s="109">
        <v>0</v>
      </c>
      <c r="AA89" s="109">
        <v>0</v>
      </c>
      <c r="AB89" s="109">
        <v>0</v>
      </c>
      <c r="AC89" s="109">
        <v>0</v>
      </c>
      <c r="AD89" s="109">
        <v>0</v>
      </c>
      <c r="AE89" s="109">
        <v>0</v>
      </c>
      <c r="AF89" s="109">
        <v>0</v>
      </c>
      <c r="AG89" s="109">
        <v>1</v>
      </c>
      <c r="AH89" s="109">
        <v>0</v>
      </c>
      <c r="AI89" s="109">
        <v>0</v>
      </c>
      <c r="AJ89" s="109">
        <v>0</v>
      </c>
      <c r="AK89" s="109">
        <v>0</v>
      </c>
      <c r="AL89" s="109">
        <v>0</v>
      </c>
      <c r="AM89" s="109">
        <v>0</v>
      </c>
      <c r="AN89" s="109">
        <v>0</v>
      </c>
      <c r="AO89" s="109">
        <v>0</v>
      </c>
      <c r="AP89" s="109">
        <v>0</v>
      </c>
      <c r="AQ89" s="109">
        <v>1</v>
      </c>
      <c r="AR89" s="109">
        <v>0</v>
      </c>
      <c r="AS89" s="109">
        <v>0</v>
      </c>
      <c r="AT89" s="109">
        <v>0</v>
      </c>
      <c r="AU89" s="109">
        <v>0</v>
      </c>
      <c r="AV89" s="109">
        <v>0</v>
      </c>
      <c r="AW89" s="109">
        <v>0</v>
      </c>
      <c r="AX89" s="109">
        <v>0</v>
      </c>
      <c r="AY89" s="109">
        <v>0</v>
      </c>
      <c r="AZ89" s="109">
        <v>0</v>
      </c>
      <c r="BA89" s="109">
        <v>1</v>
      </c>
    </row>
    <row r="90" spans="2:53" hidden="1" outlineLevel="1" x14ac:dyDescent="0.2">
      <c r="B90" s="20" t="str">
        <f>'Default | C_&amp;_I | Macadamia'!B90</f>
        <v>Mulcher</v>
      </c>
      <c r="C90" s="17" t="str">
        <f>'Default | C_&amp;_I | Macadamia'!C90</f>
        <v>$</v>
      </c>
      <c r="D90" s="85" t="e">
        <f>('Default | C_&amp;_I | Macadamia'!$D90/SUM('Default | C_&amp;_I | Macadamia'!$D$86:$D$95))*$D$96</f>
        <v>#VALUE!</v>
      </c>
      <c r="E90" s="167" t="str">
        <f>'Default | C_&amp;_I | Macadamia'!E90</f>
        <v>Synergies</v>
      </c>
      <c r="F90" s="486" t="str">
        <f>'Default | C_&amp;_I | Macadamia'!F90</f>
        <v>Ibid</v>
      </c>
      <c r="G90" s="487"/>
      <c r="H90" s="487"/>
      <c r="I90" s="487"/>
      <c r="J90" s="488"/>
      <c r="L90" s="99">
        <f>'Default | C_&amp;_I | Macadamia'!L90</f>
        <v>5</v>
      </c>
      <c r="M90" s="109">
        <v>1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  <c r="S90" s="109">
        <v>0</v>
      </c>
      <c r="T90" s="109">
        <v>0</v>
      </c>
      <c r="U90" s="109">
        <v>0</v>
      </c>
      <c r="V90" s="109">
        <v>0</v>
      </c>
      <c r="W90" s="109">
        <v>1</v>
      </c>
      <c r="X90" s="109">
        <v>0</v>
      </c>
      <c r="Y90" s="109">
        <v>0</v>
      </c>
      <c r="Z90" s="109">
        <v>0</v>
      </c>
      <c r="AA90" s="109">
        <v>0</v>
      </c>
      <c r="AB90" s="109">
        <v>0</v>
      </c>
      <c r="AC90" s="109">
        <v>0</v>
      </c>
      <c r="AD90" s="109">
        <v>0</v>
      </c>
      <c r="AE90" s="109">
        <v>0</v>
      </c>
      <c r="AF90" s="109">
        <v>0</v>
      </c>
      <c r="AG90" s="109">
        <v>1</v>
      </c>
      <c r="AH90" s="109">
        <v>0</v>
      </c>
      <c r="AI90" s="109">
        <v>0</v>
      </c>
      <c r="AJ90" s="109">
        <v>0</v>
      </c>
      <c r="AK90" s="109">
        <v>0</v>
      </c>
      <c r="AL90" s="109">
        <v>0</v>
      </c>
      <c r="AM90" s="109">
        <v>0</v>
      </c>
      <c r="AN90" s="109">
        <v>0</v>
      </c>
      <c r="AO90" s="109">
        <v>0</v>
      </c>
      <c r="AP90" s="109">
        <v>0</v>
      </c>
      <c r="AQ90" s="109">
        <v>1</v>
      </c>
      <c r="AR90" s="109">
        <v>0</v>
      </c>
      <c r="AS90" s="109">
        <v>0</v>
      </c>
      <c r="AT90" s="109">
        <v>0</v>
      </c>
      <c r="AU90" s="109">
        <v>0</v>
      </c>
      <c r="AV90" s="109">
        <v>0</v>
      </c>
      <c r="AW90" s="109">
        <v>0</v>
      </c>
      <c r="AX90" s="109">
        <v>0</v>
      </c>
      <c r="AY90" s="109">
        <v>0</v>
      </c>
      <c r="AZ90" s="109">
        <v>0</v>
      </c>
      <c r="BA90" s="109">
        <v>1</v>
      </c>
    </row>
    <row r="91" spans="2:53" hidden="1" outlineLevel="1" x14ac:dyDescent="0.2">
      <c r="B91" s="20" t="str">
        <f>'Default | C_&amp;_I | Macadamia'!B91</f>
        <v>Harvester</v>
      </c>
      <c r="C91" s="17" t="str">
        <f>'Default | C_&amp;_I | Macadamia'!C91</f>
        <v>$</v>
      </c>
      <c r="D91" s="85" t="e">
        <f>('Default | C_&amp;_I | Macadamia'!$D91/SUM('Default | C_&amp;_I | Macadamia'!$D$86:$D$95))*$D$96</f>
        <v>#VALUE!</v>
      </c>
      <c r="E91" s="167" t="str">
        <f>'Default | C_&amp;_I | Macadamia'!E91</f>
        <v>Synergies</v>
      </c>
      <c r="F91" s="486" t="str">
        <f>'Default | C_&amp;_I | Macadamia'!F91</f>
        <v>Ibid</v>
      </c>
      <c r="G91" s="487"/>
      <c r="H91" s="487"/>
      <c r="I91" s="487"/>
      <c r="J91" s="488"/>
      <c r="L91" s="99">
        <f>'Default | C_&amp;_I | Macadamia'!L91</f>
        <v>2</v>
      </c>
      <c r="M91" s="109">
        <v>0</v>
      </c>
      <c r="N91" s="109">
        <v>0</v>
      </c>
      <c r="O91" s="109">
        <v>0</v>
      </c>
      <c r="P91" s="109">
        <v>1</v>
      </c>
      <c r="Q91" s="109">
        <v>0</v>
      </c>
      <c r="R91" s="109">
        <v>0</v>
      </c>
      <c r="S91" s="109">
        <v>0</v>
      </c>
      <c r="T91" s="109">
        <v>0</v>
      </c>
      <c r="U91" s="109">
        <v>0</v>
      </c>
      <c r="V91" s="109">
        <v>0</v>
      </c>
      <c r="W91" s="109">
        <v>0</v>
      </c>
      <c r="X91" s="109">
        <v>0</v>
      </c>
      <c r="Y91" s="109">
        <v>0</v>
      </c>
      <c r="Z91" s="109">
        <v>0</v>
      </c>
      <c r="AA91" s="109">
        <v>0</v>
      </c>
      <c r="AB91" s="109">
        <v>0</v>
      </c>
      <c r="AC91" s="109">
        <v>0</v>
      </c>
      <c r="AD91" s="109">
        <v>0</v>
      </c>
      <c r="AE91" s="109">
        <v>0</v>
      </c>
      <c r="AF91" s="109">
        <v>0</v>
      </c>
      <c r="AG91" s="109">
        <v>0</v>
      </c>
      <c r="AH91" s="109">
        <v>0</v>
      </c>
      <c r="AI91" s="109">
        <v>0</v>
      </c>
      <c r="AJ91" s="109">
        <v>1</v>
      </c>
      <c r="AK91" s="109">
        <v>0</v>
      </c>
      <c r="AL91" s="109">
        <v>0</v>
      </c>
      <c r="AM91" s="109">
        <v>0</v>
      </c>
      <c r="AN91" s="109">
        <v>0</v>
      </c>
      <c r="AO91" s="109">
        <v>0</v>
      </c>
      <c r="AP91" s="109">
        <v>0</v>
      </c>
      <c r="AQ91" s="109">
        <v>0</v>
      </c>
      <c r="AR91" s="109">
        <v>0</v>
      </c>
      <c r="AS91" s="109">
        <v>0</v>
      </c>
      <c r="AT91" s="109">
        <v>0</v>
      </c>
      <c r="AU91" s="109">
        <v>0</v>
      </c>
      <c r="AV91" s="109">
        <v>0</v>
      </c>
      <c r="AW91" s="109">
        <v>0</v>
      </c>
      <c r="AX91" s="109">
        <v>0</v>
      </c>
      <c r="AY91" s="109">
        <v>0</v>
      </c>
      <c r="AZ91" s="109">
        <v>0</v>
      </c>
      <c r="BA91" s="109">
        <v>0</v>
      </c>
    </row>
    <row r="92" spans="2:53" hidden="1" outlineLevel="1" x14ac:dyDescent="0.2">
      <c r="B92" s="20" t="str">
        <f>'Default | C_&amp;_I | Macadamia'!B92</f>
        <v>Fertigation unit</v>
      </c>
      <c r="C92" s="17" t="str">
        <f>'Default | C_&amp;_I | Macadamia'!C92</f>
        <v>$</v>
      </c>
      <c r="D92" s="85" t="e">
        <f>('Default | C_&amp;_I | Macadamia'!$D92/SUM('Default | C_&amp;_I | Macadamia'!$D$86:$D$95))*$D$96</f>
        <v>#VALUE!</v>
      </c>
      <c r="E92" s="167" t="str">
        <f>'Default | C_&amp;_I | Macadamia'!E92</f>
        <v>Synergies</v>
      </c>
      <c r="F92" s="486" t="str">
        <f>'Default | C_&amp;_I | Macadamia'!F92</f>
        <v>Ibid</v>
      </c>
      <c r="G92" s="487"/>
      <c r="H92" s="487"/>
      <c r="I92" s="487"/>
      <c r="J92" s="488"/>
      <c r="L92" s="99">
        <f>'Default | C_&amp;_I | Macadamia'!L92</f>
        <v>5</v>
      </c>
      <c r="M92" s="109">
        <v>1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  <c r="S92" s="109">
        <v>0</v>
      </c>
      <c r="T92" s="109">
        <v>0</v>
      </c>
      <c r="U92" s="109">
        <v>0</v>
      </c>
      <c r="V92" s="109">
        <v>0</v>
      </c>
      <c r="W92" s="109">
        <v>1</v>
      </c>
      <c r="X92" s="109">
        <v>0</v>
      </c>
      <c r="Y92" s="109">
        <v>0</v>
      </c>
      <c r="Z92" s="109">
        <v>0</v>
      </c>
      <c r="AA92" s="109">
        <v>0</v>
      </c>
      <c r="AB92" s="109">
        <v>0</v>
      </c>
      <c r="AC92" s="109">
        <v>0</v>
      </c>
      <c r="AD92" s="109">
        <v>0</v>
      </c>
      <c r="AE92" s="109">
        <v>0</v>
      </c>
      <c r="AF92" s="109">
        <v>0</v>
      </c>
      <c r="AG92" s="109">
        <v>1</v>
      </c>
      <c r="AH92" s="109">
        <v>0</v>
      </c>
      <c r="AI92" s="109">
        <v>0</v>
      </c>
      <c r="AJ92" s="109">
        <v>0</v>
      </c>
      <c r="AK92" s="109">
        <v>0</v>
      </c>
      <c r="AL92" s="109">
        <v>0</v>
      </c>
      <c r="AM92" s="109">
        <v>0</v>
      </c>
      <c r="AN92" s="109">
        <v>0</v>
      </c>
      <c r="AO92" s="109">
        <v>0</v>
      </c>
      <c r="AP92" s="109">
        <v>0</v>
      </c>
      <c r="AQ92" s="109">
        <v>1</v>
      </c>
      <c r="AR92" s="109">
        <v>0</v>
      </c>
      <c r="AS92" s="109">
        <v>0</v>
      </c>
      <c r="AT92" s="109">
        <v>0</v>
      </c>
      <c r="AU92" s="109">
        <v>0</v>
      </c>
      <c r="AV92" s="109">
        <v>0</v>
      </c>
      <c r="AW92" s="109">
        <v>0</v>
      </c>
      <c r="AX92" s="109">
        <v>0</v>
      </c>
      <c r="AY92" s="109">
        <v>0</v>
      </c>
      <c r="AZ92" s="109">
        <v>0</v>
      </c>
      <c r="BA92" s="109">
        <v>1</v>
      </c>
    </row>
    <row r="93" spans="2:53" hidden="1" outlineLevel="1" x14ac:dyDescent="0.2">
      <c r="B93" s="20" t="str">
        <f>'Default | C_&amp;_I | Macadamia'!B93</f>
        <v>Fork lift</v>
      </c>
      <c r="C93" s="17" t="str">
        <f>'Default | C_&amp;_I | Macadamia'!C93</f>
        <v>$</v>
      </c>
      <c r="D93" s="85" t="e">
        <f>('Default | C_&amp;_I | Macadamia'!$D93/SUM('Default | C_&amp;_I | Macadamia'!$D$86:$D$95))*$D$96</f>
        <v>#VALUE!</v>
      </c>
      <c r="E93" s="167" t="str">
        <f>'Default | C_&amp;_I | Macadamia'!E93</f>
        <v>Synergies</v>
      </c>
      <c r="F93" s="486" t="str">
        <f>'Default | C_&amp;_I | Macadamia'!F93</f>
        <v>Ibid</v>
      </c>
      <c r="G93" s="487"/>
      <c r="H93" s="487"/>
      <c r="I93" s="487"/>
      <c r="J93" s="488"/>
      <c r="L93" s="99">
        <f>'Default | C_&amp;_I | Macadamia'!L93</f>
        <v>5</v>
      </c>
      <c r="M93" s="109">
        <v>1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  <c r="S93" s="109">
        <v>0</v>
      </c>
      <c r="T93" s="109">
        <v>0</v>
      </c>
      <c r="U93" s="109">
        <v>0</v>
      </c>
      <c r="V93" s="109">
        <v>0</v>
      </c>
      <c r="W93" s="109">
        <v>1</v>
      </c>
      <c r="X93" s="109">
        <v>0</v>
      </c>
      <c r="Y93" s="109">
        <v>0</v>
      </c>
      <c r="Z93" s="109">
        <v>0</v>
      </c>
      <c r="AA93" s="109">
        <v>0</v>
      </c>
      <c r="AB93" s="109">
        <v>0</v>
      </c>
      <c r="AC93" s="109">
        <v>0</v>
      </c>
      <c r="AD93" s="109">
        <v>0</v>
      </c>
      <c r="AE93" s="109">
        <v>0</v>
      </c>
      <c r="AF93" s="109">
        <v>0</v>
      </c>
      <c r="AG93" s="109">
        <v>1</v>
      </c>
      <c r="AH93" s="109">
        <v>0</v>
      </c>
      <c r="AI93" s="109">
        <v>0</v>
      </c>
      <c r="AJ93" s="109">
        <v>0</v>
      </c>
      <c r="AK93" s="109">
        <v>0</v>
      </c>
      <c r="AL93" s="109">
        <v>0</v>
      </c>
      <c r="AM93" s="109">
        <v>0</v>
      </c>
      <c r="AN93" s="109">
        <v>0</v>
      </c>
      <c r="AO93" s="109">
        <v>0</v>
      </c>
      <c r="AP93" s="109">
        <v>0</v>
      </c>
      <c r="AQ93" s="109">
        <v>1</v>
      </c>
      <c r="AR93" s="109">
        <v>0</v>
      </c>
      <c r="AS93" s="109">
        <v>0</v>
      </c>
      <c r="AT93" s="109">
        <v>0</v>
      </c>
      <c r="AU93" s="109">
        <v>0</v>
      </c>
      <c r="AV93" s="109">
        <v>0</v>
      </c>
      <c r="AW93" s="109">
        <v>0</v>
      </c>
      <c r="AX93" s="109">
        <v>0</v>
      </c>
      <c r="AY93" s="109">
        <v>0</v>
      </c>
      <c r="AZ93" s="109">
        <v>0</v>
      </c>
      <c r="BA93" s="109">
        <v>1</v>
      </c>
    </row>
    <row r="94" spans="2:53" hidden="1" outlineLevel="1" x14ac:dyDescent="0.2">
      <c r="B94" s="20" t="str">
        <f>'Default | C_&amp;_I | Macadamia'!B94</f>
        <v>Other equipment</v>
      </c>
      <c r="C94" s="17" t="str">
        <f>'Default | C_&amp;_I | Macadamia'!C94</f>
        <v>$</v>
      </c>
      <c r="D94" s="85" t="e">
        <f>('Default | C_&amp;_I | Macadamia'!$D94/SUM('Default | C_&amp;_I | Macadamia'!$D$86:$D$95))*$D$96</f>
        <v>#VALUE!</v>
      </c>
      <c r="E94" s="167" t="str">
        <f>'Default | C_&amp;_I | Macadamia'!E94</f>
        <v>Synergies</v>
      </c>
      <c r="F94" s="486" t="str">
        <f>'Default | C_&amp;_I | Macadamia'!F94</f>
        <v>Ibid</v>
      </c>
      <c r="G94" s="487"/>
      <c r="H94" s="487"/>
      <c r="I94" s="487"/>
      <c r="J94" s="488"/>
      <c r="L94" s="99">
        <f>'Default | C_&amp;_I | Macadamia'!L94</f>
        <v>3</v>
      </c>
      <c r="M94" s="109">
        <v>1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  <c r="S94" s="109">
        <v>0</v>
      </c>
      <c r="T94" s="109">
        <v>0</v>
      </c>
      <c r="U94" s="109">
        <v>0</v>
      </c>
      <c r="V94" s="109">
        <v>0</v>
      </c>
      <c r="W94" s="109">
        <v>0</v>
      </c>
      <c r="X94" s="109">
        <v>0</v>
      </c>
      <c r="Y94" s="109">
        <v>0</v>
      </c>
      <c r="Z94" s="109">
        <v>0</v>
      </c>
      <c r="AA94" s="109">
        <v>0</v>
      </c>
      <c r="AB94" s="109">
        <v>1</v>
      </c>
      <c r="AC94" s="109">
        <v>0</v>
      </c>
      <c r="AD94" s="109">
        <v>0</v>
      </c>
      <c r="AE94" s="109">
        <v>0</v>
      </c>
      <c r="AF94" s="109">
        <v>0</v>
      </c>
      <c r="AG94" s="109">
        <v>0</v>
      </c>
      <c r="AH94" s="109">
        <v>0</v>
      </c>
      <c r="AI94" s="109">
        <v>0</v>
      </c>
      <c r="AJ94" s="109">
        <v>0</v>
      </c>
      <c r="AK94" s="109">
        <v>0</v>
      </c>
      <c r="AL94" s="109">
        <v>0</v>
      </c>
      <c r="AM94" s="109">
        <v>0</v>
      </c>
      <c r="AN94" s="109">
        <v>0</v>
      </c>
      <c r="AO94" s="109">
        <v>0</v>
      </c>
      <c r="AP94" s="109">
        <v>0</v>
      </c>
      <c r="AQ94" s="109">
        <v>1</v>
      </c>
      <c r="AR94" s="109">
        <v>0</v>
      </c>
      <c r="AS94" s="109">
        <v>0</v>
      </c>
      <c r="AT94" s="109">
        <v>0</v>
      </c>
      <c r="AU94" s="109">
        <v>0</v>
      </c>
      <c r="AV94" s="109">
        <v>0</v>
      </c>
      <c r="AW94" s="109">
        <v>0</v>
      </c>
      <c r="AX94" s="109">
        <v>0</v>
      </c>
      <c r="AY94" s="109">
        <v>0</v>
      </c>
      <c r="AZ94" s="109">
        <v>0</v>
      </c>
      <c r="BA94" s="109">
        <v>0</v>
      </c>
    </row>
    <row r="95" spans="2:53" hidden="1" outlineLevel="1" x14ac:dyDescent="0.2">
      <c r="B95" s="21" t="str">
        <f>'Default | C_&amp;_I | Macadamia'!B95</f>
        <v>65hp tractor</v>
      </c>
      <c r="C95" s="16" t="str">
        <f>'Default | C_&amp;_I | Macadamia'!C95</f>
        <v>$</v>
      </c>
      <c r="D95" s="91" t="e">
        <f>('Default | C_&amp;_I | Macadamia'!$D95/SUM('Default | C_&amp;_I | Macadamia'!$D$86:$D$95))*$D$96</f>
        <v>#VALUE!</v>
      </c>
      <c r="E95" s="166" t="str">
        <f>'Default | C_&amp;_I | Macadamia'!E95</f>
        <v>Synergies</v>
      </c>
      <c r="F95" s="489" t="str">
        <f>'Default | C_&amp;_I | Macadamia'!F95</f>
        <v>Ibid</v>
      </c>
      <c r="G95" s="490"/>
      <c r="H95" s="490"/>
      <c r="I95" s="490"/>
      <c r="J95" s="491"/>
      <c r="L95" s="99">
        <f>'Default | C_&amp;_I | Macadamia'!L95</f>
        <v>3</v>
      </c>
      <c r="M95" s="109">
        <v>1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  <c r="S95" s="109">
        <v>0</v>
      </c>
      <c r="T95" s="109">
        <v>0</v>
      </c>
      <c r="U95" s="109">
        <v>0</v>
      </c>
      <c r="V95" s="109">
        <v>0</v>
      </c>
      <c r="W95" s="109">
        <v>0</v>
      </c>
      <c r="X95" s="109">
        <v>0</v>
      </c>
      <c r="Y95" s="109">
        <v>0</v>
      </c>
      <c r="Z95" s="109">
        <v>0</v>
      </c>
      <c r="AA95" s="109">
        <v>0</v>
      </c>
      <c r="AB95" s="109">
        <v>0</v>
      </c>
      <c r="AC95" s="109">
        <v>0</v>
      </c>
      <c r="AD95" s="109">
        <v>0</v>
      </c>
      <c r="AE95" s="109">
        <v>0</v>
      </c>
      <c r="AF95" s="109">
        <v>0</v>
      </c>
      <c r="AG95" s="109">
        <v>1</v>
      </c>
      <c r="AH95" s="109">
        <v>0</v>
      </c>
      <c r="AI95" s="109">
        <v>0</v>
      </c>
      <c r="AJ95" s="109">
        <v>0</v>
      </c>
      <c r="AK95" s="109">
        <v>0</v>
      </c>
      <c r="AL95" s="109">
        <v>0</v>
      </c>
      <c r="AM95" s="109">
        <v>0</v>
      </c>
      <c r="AN95" s="109">
        <v>0</v>
      </c>
      <c r="AO95" s="109">
        <v>0</v>
      </c>
      <c r="AP95" s="109">
        <v>0</v>
      </c>
      <c r="AQ95" s="109">
        <v>0</v>
      </c>
      <c r="AR95" s="109">
        <v>0</v>
      </c>
      <c r="AS95" s="109">
        <v>0</v>
      </c>
      <c r="AT95" s="109">
        <v>0</v>
      </c>
      <c r="AU95" s="109">
        <v>0</v>
      </c>
      <c r="AV95" s="109">
        <v>0</v>
      </c>
      <c r="AW95" s="109">
        <v>0</v>
      </c>
      <c r="AX95" s="109">
        <v>0</v>
      </c>
      <c r="AY95" s="109">
        <v>0</v>
      </c>
      <c r="AZ95" s="109">
        <v>0</v>
      </c>
      <c r="BA95" s="109">
        <v>1</v>
      </c>
    </row>
    <row r="96" spans="2:53" hidden="1" outlineLevel="1" x14ac:dyDescent="0.2">
      <c r="C96" s="255" t="s">
        <v>330</v>
      </c>
      <c r="D96" s="256" t="str">
        <f>IF(Selected_Crop=3,IF('PI | User'!$F$21="",'PI | User'!$E$21,'PI | User'!$F$21),"")</f>
        <v/>
      </c>
    </row>
    <row r="97" spans="2:11" hidden="1" outlineLevel="1" x14ac:dyDescent="0.2"/>
    <row r="98" spans="2:11" ht="15" hidden="1" outlineLevel="1" x14ac:dyDescent="0.25">
      <c r="B98" s="23" t="s">
        <v>145</v>
      </c>
      <c r="C98" s="24" t="s">
        <v>7</v>
      </c>
      <c r="D98" s="24" t="s">
        <v>66</v>
      </c>
      <c r="E98" s="24" t="s">
        <v>67</v>
      </c>
      <c r="F98" s="492" t="s">
        <v>68</v>
      </c>
      <c r="G98" s="493"/>
      <c r="H98" s="493"/>
      <c r="I98" s="493"/>
      <c r="J98" s="494"/>
    </row>
    <row r="99" spans="2:11" hidden="1" outlineLevel="1" x14ac:dyDescent="0.2">
      <c r="B99" s="131" t="s">
        <v>235</v>
      </c>
      <c r="C99" s="132" t="s">
        <v>53</v>
      </c>
      <c r="D99" s="265" t="str">
        <f>IF(Selected_Crop=3,IF('PI | User'!$F$22="",'PI | User'!$E$22,'PI | User'!$F$22),"")</f>
        <v/>
      </c>
      <c r="E99" s="166"/>
      <c r="F99" s="489"/>
      <c r="G99" s="490"/>
      <c r="H99" s="490"/>
      <c r="I99" s="490"/>
      <c r="J99" s="491"/>
    </row>
    <row r="100" spans="2:11" hidden="1" outlineLevel="1" x14ac:dyDescent="0.2"/>
    <row r="101" spans="2:11" hidden="1" outlineLevel="1" x14ac:dyDescent="0.2"/>
    <row r="102" spans="2:11" ht="15" hidden="1" outlineLevel="1" x14ac:dyDescent="0.25">
      <c r="B102" s="23" t="s">
        <v>161</v>
      </c>
      <c r="C102" s="24" t="s">
        <v>7</v>
      </c>
      <c r="D102" s="24" t="s">
        <v>66</v>
      </c>
      <c r="E102" s="24" t="s">
        <v>67</v>
      </c>
      <c r="F102" s="492" t="s">
        <v>68</v>
      </c>
      <c r="G102" s="493"/>
      <c r="H102" s="493"/>
      <c r="I102" s="493"/>
      <c r="J102" s="494"/>
    </row>
    <row r="103" spans="2:11" hidden="1" outlineLevel="1" x14ac:dyDescent="0.2">
      <c r="B103" s="19" t="s">
        <v>236</v>
      </c>
      <c r="C103" s="15" t="s">
        <v>53</v>
      </c>
      <c r="D103" s="266" t="str">
        <f>IF(Selected_Crop=3,IF('PI | User'!$F$23="",'PI | User'!$E$23,'PI | User'!$F$23),"")</f>
        <v/>
      </c>
      <c r="E103" s="165"/>
      <c r="F103" s="495"/>
      <c r="G103" s="496"/>
      <c r="H103" s="496"/>
      <c r="I103" s="496"/>
      <c r="J103" s="497"/>
    </row>
    <row r="104" spans="2:11" hidden="1" outlineLevel="1" x14ac:dyDescent="0.2">
      <c r="B104" s="20"/>
      <c r="C104" s="17"/>
      <c r="D104" s="125"/>
      <c r="E104" s="163"/>
      <c r="F104" s="486"/>
      <c r="G104" s="487"/>
      <c r="H104" s="487"/>
      <c r="I104" s="487"/>
      <c r="J104" s="488"/>
    </row>
    <row r="105" spans="2:11" hidden="1" outlineLevel="1" x14ac:dyDescent="0.2">
      <c r="B105" s="21" t="s">
        <v>237</v>
      </c>
      <c r="C105" s="16" t="s">
        <v>53</v>
      </c>
      <c r="D105" s="267" t="str">
        <f>IF(Selected_Crop=3,IF('PI | User'!$F$24="",'PI | User'!$E$24,'PI | User'!$F$24),"")</f>
        <v/>
      </c>
      <c r="E105" s="166"/>
      <c r="F105" s="489"/>
      <c r="G105" s="490"/>
      <c r="H105" s="490"/>
      <c r="I105" s="490"/>
      <c r="J105" s="491"/>
    </row>
    <row r="106" spans="2:11" hidden="1" outlineLevel="1" x14ac:dyDescent="0.2"/>
    <row r="107" spans="2:11" hidden="1" outlineLevel="1" x14ac:dyDescent="0.2"/>
    <row r="108" spans="2:11" ht="15" hidden="1" outlineLevel="1" x14ac:dyDescent="0.25">
      <c r="B108" s="23" t="s">
        <v>165</v>
      </c>
      <c r="C108" s="24" t="s">
        <v>7</v>
      </c>
      <c r="D108" s="24" t="s">
        <v>66</v>
      </c>
      <c r="E108" s="24" t="s">
        <v>67</v>
      </c>
      <c r="F108" s="492" t="s">
        <v>68</v>
      </c>
      <c r="G108" s="493"/>
      <c r="H108" s="493"/>
      <c r="I108" s="493"/>
      <c r="J108" s="494"/>
    </row>
    <row r="109" spans="2:11" hidden="1" outlineLevel="1" x14ac:dyDescent="0.2">
      <c r="B109" s="19" t="s">
        <v>166</v>
      </c>
      <c r="C109" s="10" t="s">
        <v>23</v>
      </c>
      <c r="D109" s="243" t="str">
        <f>IF(Selected_Crop=3,IF('PI | User'!$F$25="",'PI | User'!$E$25,'PI | User'!$F$25),"")</f>
        <v/>
      </c>
      <c r="E109" s="165"/>
      <c r="F109" s="504"/>
      <c r="G109" s="505"/>
      <c r="H109" s="505"/>
      <c r="I109" s="505"/>
      <c r="J109" s="506"/>
    </row>
    <row r="110" spans="2:11" hidden="1" outlineLevel="1" x14ac:dyDescent="0.2">
      <c r="B110" s="20" t="str">
        <f>'Default | C_&amp;_I | Macadamia'!B110</f>
        <v>On-farm irrigation cost</v>
      </c>
      <c r="C110" s="12" t="str">
        <f>'Default | C_&amp;_I | Macadamia'!C110</f>
        <v>$ / ML</v>
      </c>
      <c r="D110" s="18">
        <f>'Default | C_&amp;_I | Macadamia'!D110</f>
        <v>65</v>
      </c>
      <c r="E110" s="232"/>
      <c r="F110" s="199"/>
      <c r="G110" s="200"/>
      <c r="H110" s="200"/>
      <c r="I110" s="200"/>
      <c r="J110" s="201"/>
    </row>
    <row r="111" spans="2:11" hidden="1" outlineLevel="1" x14ac:dyDescent="0.2">
      <c r="B111" s="20" t="str">
        <f>'Default | C_&amp;_I | Macadamia'!B111</f>
        <v>On-farm irrigation water losses</v>
      </c>
      <c r="C111" s="12" t="str">
        <f>'Default | C_&amp;_I | Macadamia'!C111</f>
        <v>% of deliveries</v>
      </c>
      <c r="D111" s="159">
        <f>$K$111/100</f>
        <v>0.1</v>
      </c>
      <c r="E111" s="167"/>
      <c r="F111" s="513"/>
      <c r="G111" s="514"/>
      <c r="H111" s="514"/>
      <c r="I111" s="514"/>
      <c r="J111" s="515"/>
      <c r="K111" s="208">
        <f>'Default | C_&amp;_I | Macadamia'!$K$111</f>
        <v>10</v>
      </c>
    </row>
    <row r="112" spans="2:11" hidden="1" outlineLevel="1" x14ac:dyDescent="0.2">
      <c r="B112" s="22" t="str">
        <f>'Default | C_&amp;_I | Macadamia'!B112</f>
        <v>High/medium Priority conversion factor</v>
      </c>
      <c r="C112" s="157" t="str">
        <f>'Default | C_&amp;_I | Macadamia'!C112</f>
        <v>unitless</v>
      </c>
      <c r="D112" s="158">
        <f>'Default | C_&amp;_I | Macadamia'!D112</f>
        <v>1.5</v>
      </c>
      <c r="E112" s="168"/>
      <c r="F112" s="498"/>
      <c r="G112" s="499"/>
      <c r="H112" s="499"/>
      <c r="I112" s="499"/>
      <c r="J112" s="500"/>
    </row>
    <row r="113" spans="2:10" hidden="1" outlineLevel="1" x14ac:dyDescent="0.2">
      <c r="B113" s="21" t="str">
        <f>'Default | C_&amp;_I | Macadamia'!B113</f>
        <v xml:space="preserve">Reliability </v>
      </c>
      <c r="C113" s="11" t="str">
        <f>'Default | C_&amp;_I | Macadamia'!C113</f>
        <v>%</v>
      </c>
      <c r="D113" s="160">
        <f>'Default | C_&amp;_I | Macadamia'!D113</f>
        <v>0.66666666666666663</v>
      </c>
      <c r="E113" s="166"/>
      <c r="F113" s="501"/>
      <c r="G113" s="502"/>
      <c r="H113" s="502"/>
      <c r="I113" s="502"/>
      <c r="J113" s="503"/>
    </row>
    <row r="114" spans="2:10" hidden="1" outlineLevel="1" x14ac:dyDescent="0.2"/>
    <row r="115" spans="2:10" ht="15" hidden="1" outlineLevel="1" x14ac:dyDescent="0.25">
      <c r="B115" s="23" t="s">
        <v>175</v>
      </c>
      <c r="C115" s="24" t="s">
        <v>7</v>
      </c>
      <c r="D115" s="93" t="s">
        <v>238</v>
      </c>
      <c r="E115" s="24" t="s">
        <v>239</v>
      </c>
      <c r="G115" s="37" t="s">
        <v>176</v>
      </c>
    </row>
    <row r="116" spans="2:10" hidden="1" outlineLevel="1" x14ac:dyDescent="0.2">
      <c r="B116" s="19">
        <v>1</v>
      </c>
      <c r="C116" s="15" t="s">
        <v>23</v>
      </c>
      <c r="D116" s="94" t="e">
        <f>$E116/$D$113</f>
        <v>#VALUE!</v>
      </c>
      <c r="E116" s="25" t="e">
        <f>($E$120*$G116)</f>
        <v>#VALUE!</v>
      </c>
      <c r="G116" s="116">
        <f>'Default | C_&amp;_I | Macadamia'!G116</f>
        <v>0.17647058823529413</v>
      </c>
      <c r="H116" s="100"/>
    </row>
    <row r="117" spans="2:10" hidden="1" outlineLevel="1" x14ac:dyDescent="0.2">
      <c r="B117" s="20">
        <v>2</v>
      </c>
      <c r="C117" s="17" t="s">
        <v>23</v>
      </c>
      <c r="D117" s="95" t="e">
        <f t="shared" ref="D117:D129" si="15">$E117/$D$113</f>
        <v>#VALUE!</v>
      </c>
      <c r="E117" s="26" t="e">
        <f>($E$120*$G117)</f>
        <v>#VALUE!</v>
      </c>
      <c r="G117" s="116">
        <f>'Default | C_&amp;_I | Macadamia'!G117</f>
        <v>0.35294117647058826</v>
      </c>
      <c r="H117" s="100"/>
    </row>
    <row r="118" spans="2:10" hidden="1" outlineLevel="1" x14ac:dyDescent="0.2">
      <c r="B118" s="20">
        <v>3</v>
      </c>
      <c r="C118" s="17" t="s">
        <v>23</v>
      </c>
      <c r="D118" s="95" t="e">
        <f t="shared" si="15"/>
        <v>#VALUE!</v>
      </c>
      <c r="E118" s="26" t="e">
        <f>($E$120*$G118)</f>
        <v>#VALUE!</v>
      </c>
      <c r="G118" s="116">
        <f>'Default | C_&amp;_I | Macadamia'!G118</f>
        <v>0.52941176470588236</v>
      </c>
      <c r="H118" s="100"/>
    </row>
    <row r="119" spans="2:10" hidden="1" outlineLevel="1" x14ac:dyDescent="0.2">
      <c r="B119" s="20">
        <v>4</v>
      </c>
      <c r="C119" s="17" t="s">
        <v>23</v>
      </c>
      <c r="D119" s="95" t="e">
        <f>$E119/$D$113</f>
        <v>#VALUE!</v>
      </c>
      <c r="E119" s="26" t="e">
        <f>($E$120*$G119)</f>
        <v>#VALUE!</v>
      </c>
      <c r="G119" s="116">
        <f>'Default | C_&amp;_I | Macadamia'!G119</f>
        <v>0.70588235294117652</v>
      </c>
      <c r="H119" s="100"/>
    </row>
    <row r="120" spans="2:10" hidden="1" outlineLevel="1" x14ac:dyDescent="0.2">
      <c r="B120" s="20">
        <v>5</v>
      </c>
      <c r="C120" s="17" t="s">
        <v>23</v>
      </c>
      <c r="D120" s="95" t="e">
        <f t="shared" si="15"/>
        <v>#VALUE!</v>
      </c>
      <c r="E120" s="26" t="e">
        <f>$D$109/(1-$D$111)</f>
        <v>#VALUE!</v>
      </c>
    </row>
    <row r="121" spans="2:10" hidden="1" outlineLevel="1" x14ac:dyDescent="0.2">
      <c r="B121" s="20">
        <v>6</v>
      </c>
      <c r="C121" s="17" t="s">
        <v>23</v>
      </c>
      <c r="D121" s="95" t="e">
        <f t="shared" si="15"/>
        <v>#VALUE!</v>
      </c>
      <c r="E121" s="26" t="e">
        <f>$E120</f>
        <v>#VALUE!</v>
      </c>
    </row>
    <row r="122" spans="2:10" hidden="1" outlineLevel="1" x14ac:dyDescent="0.2">
      <c r="B122" s="20">
        <v>7</v>
      </c>
      <c r="C122" s="17" t="s">
        <v>23</v>
      </c>
      <c r="D122" s="95" t="e">
        <f>$E122/$D$113</f>
        <v>#VALUE!</v>
      </c>
      <c r="E122" s="26" t="e">
        <f t="shared" ref="E122:E130" si="16">$E121</f>
        <v>#VALUE!</v>
      </c>
    </row>
    <row r="123" spans="2:10" hidden="1" outlineLevel="1" x14ac:dyDescent="0.2">
      <c r="B123" s="20">
        <v>8</v>
      </c>
      <c r="C123" s="17" t="s">
        <v>23</v>
      </c>
      <c r="D123" s="95" t="e">
        <f t="shared" si="15"/>
        <v>#VALUE!</v>
      </c>
      <c r="E123" s="26" t="e">
        <f t="shared" si="16"/>
        <v>#VALUE!</v>
      </c>
      <c r="G123" s="110"/>
    </row>
    <row r="124" spans="2:10" hidden="1" outlineLevel="1" x14ac:dyDescent="0.2">
      <c r="B124" s="20">
        <v>9</v>
      </c>
      <c r="C124" s="17" t="s">
        <v>23</v>
      </c>
      <c r="D124" s="95" t="e">
        <f t="shared" si="15"/>
        <v>#VALUE!</v>
      </c>
      <c r="E124" s="26" t="e">
        <f>$E123</f>
        <v>#VALUE!</v>
      </c>
      <c r="G124" s="110"/>
    </row>
    <row r="125" spans="2:10" hidden="1" outlineLevel="1" x14ac:dyDescent="0.2">
      <c r="B125" s="20">
        <v>10</v>
      </c>
      <c r="C125" s="17" t="s">
        <v>23</v>
      </c>
      <c r="D125" s="95" t="e">
        <f t="shared" si="15"/>
        <v>#VALUE!</v>
      </c>
      <c r="E125" s="26" t="e">
        <f t="shared" si="16"/>
        <v>#VALUE!</v>
      </c>
      <c r="G125" s="110"/>
    </row>
    <row r="126" spans="2:10" hidden="1" outlineLevel="1" x14ac:dyDescent="0.2">
      <c r="B126" s="20">
        <v>11</v>
      </c>
      <c r="C126" s="17" t="s">
        <v>23</v>
      </c>
      <c r="D126" s="95" t="e">
        <f>$E126/$D$113</f>
        <v>#VALUE!</v>
      </c>
      <c r="E126" s="26" t="e">
        <f t="shared" si="16"/>
        <v>#VALUE!</v>
      </c>
      <c r="G126" s="110"/>
    </row>
    <row r="127" spans="2:10" hidden="1" outlineLevel="1" x14ac:dyDescent="0.2">
      <c r="B127" s="20">
        <v>12</v>
      </c>
      <c r="C127" s="17" t="s">
        <v>23</v>
      </c>
      <c r="D127" s="95" t="e">
        <f t="shared" si="15"/>
        <v>#VALUE!</v>
      </c>
      <c r="E127" s="26" t="e">
        <f t="shared" si="16"/>
        <v>#VALUE!</v>
      </c>
      <c r="G127" s="110"/>
    </row>
    <row r="128" spans="2:10" hidden="1" outlineLevel="1" x14ac:dyDescent="0.2">
      <c r="B128" s="20">
        <v>13</v>
      </c>
      <c r="C128" s="17" t="s">
        <v>23</v>
      </c>
      <c r="D128" s="95" t="e">
        <f t="shared" si="15"/>
        <v>#VALUE!</v>
      </c>
      <c r="E128" s="26" t="e">
        <f t="shared" si="16"/>
        <v>#VALUE!</v>
      </c>
      <c r="G128" s="110"/>
    </row>
    <row r="129" spans="2:7" hidden="1" outlineLevel="1" x14ac:dyDescent="0.2">
      <c r="B129" s="20">
        <v>14</v>
      </c>
      <c r="C129" s="17" t="s">
        <v>23</v>
      </c>
      <c r="D129" s="95" t="e">
        <f t="shared" si="15"/>
        <v>#VALUE!</v>
      </c>
      <c r="E129" s="26" t="e">
        <f t="shared" si="16"/>
        <v>#VALUE!</v>
      </c>
      <c r="G129" s="110"/>
    </row>
    <row r="130" spans="2:7" hidden="1" outlineLevel="1" x14ac:dyDescent="0.2">
      <c r="B130" s="21" t="s">
        <v>27</v>
      </c>
      <c r="C130" s="16" t="s">
        <v>23</v>
      </c>
      <c r="D130" s="96" t="e">
        <f>$E130/$D$113</f>
        <v>#VALUE!</v>
      </c>
      <c r="E130" s="27" t="e">
        <f t="shared" si="16"/>
        <v>#VALUE!</v>
      </c>
      <c r="G130" s="110"/>
    </row>
    <row r="131" spans="2:7" hidden="1" outlineLevel="1" x14ac:dyDescent="0.2">
      <c r="G131" s="110"/>
    </row>
    <row r="132" spans="2:7" hidden="1" outlineLevel="1" x14ac:dyDescent="0.2">
      <c r="G132" s="110"/>
    </row>
    <row r="133" spans="2:7" hidden="1" outlineLevel="1" x14ac:dyDescent="0.2">
      <c r="G133" s="110"/>
    </row>
    <row r="134" spans="2:7" collapsed="1" x14ac:dyDescent="0.2">
      <c r="G134" s="110"/>
    </row>
    <row r="135" spans="2:7" x14ac:dyDescent="0.2">
      <c r="G135" s="110"/>
    </row>
    <row r="136" spans="2:7" x14ac:dyDescent="0.2">
      <c r="G136" s="110"/>
    </row>
    <row r="137" spans="2:7" x14ac:dyDescent="0.2">
      <c r="G137" s="110"/>
    </row>
  </sheetData>
  <sheetProtection algorithmName="SHA-512" hashValue="+h1Cg7pn0aQrunYn11VN/fmOzJT2fm1i8UQv3xmDcfLklCk7QXGtBS+UCOrXlkUv4wP4s2n713OuFIiXfXJcug==" saltValue="+88M3tDHVc9vSoJRFP0hPA==" spinCount="100000" sheet="1" objects="1" scenarios="1" selectLockedCells="1" selectUnlockedCells="1"/>
  <mergeCells count="44">
    <mergeCell ref="F113:J113"/>
    <mergeCell ref="F99:J99"/>
    <mergeCell ref="F102:J102"/>
    <mergeCell ref="F103:J103"/>
    <mergeCell ref="F104:J104"/>
    <mergeCell ref="F105:J105"/>
    <mergeCell ref="F108:J108"/>
    <mergeCell ref="F109:J109"/>
    <mergeCell ref="F111:J111"/>
    <mergeCell ref="F112:J112"/>
    <mergeCell ref="F98:J98"/>
    <mergeCell ref="F85:J85"/>
    <mergeCell ref="F86:J86"/>
    <mergeCell ref="F87:J87"/>
    <mergeCell ref="F88:J88"/>
    <mergeCell ref="F89:J89"/>
    <mergeCell ref="F90:J90"/>
    <mergeCell ref="F91:J91"/>
    <mergeCell ref="F92:J92"/>
    <mergeCell ref="F93:J93"/>
    <mergeCell ref="F94:J94"/>
    <mergeCell ref="F95:J95"/>
    <mergeCell ref="F71:J71"/>
    <mergeCell ref="F72:J72"/>
    <mergeCell ref="F75:J75"/>
    <mergeCell ref="F76:J76"/>
    <mergeCell ref="F77:J77"/>
    <mergeCell ref="F78:J78"/>
    <mergeCell ref="F79:J79"/>
    <mergeCell ref="F80:J80"/>
    <mergeCell ref="F81:J81"/>
    <mergeCell ref="F82:J82"/>
    <mergeCell ref="F70:J70"/>
    <mergeCell ref="F38:J38"/>
    <mergeCell ref="F39:J39"/>
    <mergeCell ref="F40:J40"/>
    <mergeCell ref="F43:J43"/>
    <mergeCell ref="F44:J44"/>
    <mergeCell ref="F45:J45"/>
    <mergeCell ref="F46:J46"/>
    <mergeCell ref="F47:J47"/>
    <mergeCell ref="F48:J48"/>
    <mergeCell ref="F68:J68"/>
    <mergeCell ref="F69:J69"/>
  </mergeCells>
  <conditionalFormatting sqref="M86:BA86">
    <cfRule type="cellIs" dxfId="5" priority="2" operator="equal">
      <formula>1</formula>
    </cfRule>
  </conditionalFormatting>
  <conditionalFormatting sqref="M86:BA95">
    <cfRule type="cellIs" dxfId="4" priority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3">
    <tabColor theme="7" tint="0.59999389629810485"/>
  </sheetPr>
  <dimension ref="A1:BA145"/>
  <sheetViews>
    <sheetView topLeftCell="A145" workbookViewId="0"/>
  </sheetViews>
  <sheetFormatPr defaultColWidth="9.140625" defaultRowHeight="12" outlineLevelRow="2" x14ac:dyDescent="0.2"/>
  <cols>
    <col min="1" max="1" width="2.7109375" style="8" customWidth="1"/>
    <col min="2" max="2" width="32.7109375" style="8" customWidth="1"/>
    <col min="3" max="3" width="13.140625" style="9" customWidth="1"/>
    <col min="4" max="4" width="12.7109375" style="9" customWidth="1"/>
    <col min="5" max="19" width="12.7109375" style="8" customWidth="1"/>
    <col min="20" max="16384" width="9.140625" style="8"/>
  </cols>
  <sheetData>
    <row r="1" spans="1:19" hidden="1" outlineLevel="1" x14ac:dyDescent="0.2"/>
    <row r="2" spans="1:19" s="30" customFormat="1" ht="18.75" hidden="1" outlineLevel="2" x14ac:dyDescent="0.25">
      <c r="A2" s="28" t="s">
        <v>240</v>
      </c>
      <c r="B2" s="28"/>
      <c r="C2" s="29"/>
      <c r="D2" s="29"/>
      <c r="E2" s="28"/>
      <c r="F2" s="28"/>
      <c r="G2" s="28"/>
      <c r="H2" s="28"/>
      <c r="I2" s="28"/>
      <c r="J2" s="28"/>
      <c r="K2" s="28"/>
      <c r="L2" s="28"/>
      <c r="R2" s="31"/>
      <c r="S2" s="31"/>
    </row>
    <row r="3" spans="1:19" ht="12.75" hidden="1" outlineLevel="2" thickBot="1" x14ac:dyDescent="0.25"/>
    <row r="4" spans="1:19" hidden="1" outlineLevel="2" x14ac:dyDescent="0.2">
      <c r="C4" s="77"/>
      <c r="D4" s="37">
        <v>1</v>
      </c>
      <c r="E4" s="37">
        <v>2</v>
      </c>
      <c r="F4" s="37">
        <v>3</v>
      </c>
      <c r="G4" s="37">
        <v>4</v>
      </c>
      <c r="H4" s="37">
        <v>5</v>
      </c>
      <c r="I4" s="37">
        <v>6</v>
      </c>
      <c r="J4" s="37">
        <v>7</v>
      </c>
      <c r="K4" s="37">
        <v>8</v>
      </c>
      <c r="L4" s="37">
        <v>9</v>
      </c>
      <c r="M4" s="37">
        <v>10</v>
      </c>
      <c r="N4" s="37">
        <v>11</v>
      </c>
      <c r="O4" s="37">
        <v>12</v>
      </c>
      <c r="P4" s="37">
        <v>13</v>
      </c>
      <c r="Q4" s="37">
        <v>14</v>
      </c>
      <c r="R4" s="37" t="s">
        <v>27</v>
      </c>
    </row>
    <row r="5" spans="1:19" ht="15" hidden="1" outlineLevel="2" x14ac:dyDescent="0.25">
      <c r="B5" s="57" t="s">
        <v>28</v>
      </c>
      <c r="C5" s="68" t="s">
        <v>7</v>
      </c>
      <c r="D5" s="62" t="s">
        <v>29</v>
      </c>
      <c r="E5" s="24" t="s">
        <v>30</v>
      </c>
      <c r="F5" s="24" t="s">
        <v>31</v>
      </c>
      <c r="G5" s="24" t="s">
        <v>32</v>
      </c>
      <c r="H5" s="24" t="s">
        <v>33</v>
      </c>
      <c r="I5" s="24" t="s">
        <v>34</v>
      </c>
      <c r="J5" s="24" t="s">
        <v>35</v>
      </c>
      <c r="K5" s="24" t="s">
        <v>36</v>
      </c>
      <c r="L5" s="24" t="s">
        <v>37</v>
      </c>
      <c r="M5" s="24" t="s">
        <v>38</v>
      </c>
      <c r="N5" s="24" t="s">
        <v>39</v>
      </c>
      <c r="O5" s="24" t="s">
        <v>40</v>
      </c>
      <c r="P5" s="24" t="s">
        <v>41</v>
      </c>
      <c r="Q5" s="24" t="s">
        <v>42</v>
      </c>
      <c r="R5" s="24" t="s">
        <v>43</v>
      </c>
      <c r="S5" s="9"/>
    </row>
    <row r="6" spans="1:19" s="43" customFormat="1" hidden="1" outlineLevel="2" x14ac:dyDescent="0.2">
      <c r="B6" s="61" t="s">
        <v>44</v>
      </c>
      <c r="C6" s="74" t="s">
        <v>45</v>
      </c>
      <c r="D6" s="66">
        <f>$D$40</f>
        <v>500</v>
      </c>
      <c r="E6" s="56">
        <f t="shared" ref="E6:Q6" si="0">$D$40</f>
        <v>500</v>
      </c>
      <c r="F6" s="56">
        <f t="shared" si="0"/>
        <v>500</v>
      </c>
      <c r="G6" s="56">
        <f t="shared" si="0"/>
        <v>500</v>
      </c>
      <c r="H6" s="56">
        <f>$D$40</f>
        <v>500</v>
      </c>
      <c r="I6" s="56">
        <f t="shared" si="0"/>
        <v>500</v>
      </c>
      <c r="J6" s="56">
        <f t="shared" si="0"/>
        <v>500</v>
      </c>
      <c r="K6" s="56">
        <f t="shared" si="0"/>
        <v>500</v>
      </c>
      <c r="L6" s="56">
        <f t="shared" si="0"/>
        <v>500</v>
      </c>
      <c r="M6" s="56">
        <f t="shared" si="0"/>
        <v>500</v>
      </c>
      <c r="N6" s="56">
        <f>$D$40</f>
        <v>500</v>
      </c>
      <c r="O6" s="56">
        <f t="shared" si="0"/>
        <v>500</v>
      </c>
      <c r="P6" s="56">
        <f t="shared" si="0"/>
        <v>500</v>
      </c>
      <c r="Q6" s="56">
        <f t="shared" si="0"/>
        <v>500</v>
      </c>
      <c r="R6" s="56">
        <f>$D$40</f>
        <v>500</v>
      </c>
    </row>
    <row r="7" spans="1:19" s="43" customFormat="1" hidden="1" outlineLevel="2" x14ac:dyDescent="0.2">
      <c r="B7" s="59" t="s">
        <v>46</v>
      </c>
      <c r="C7" s="70" t="s">
        <v>80</v>
      </c>
      <c r="D7" s="210">
        <f t="array" ref="D7:R7">TRANSPOSE(C49:C63)</f>
        <v>0</v>
      </c>
      <c r="E7" s="211">
        <v>0</v>
      </c>
      <c r="F7" s="211">
        <v>0</v>
      </c>
      <c r="G7" s="211" t="e">
        <v>#VALUE!</v>
      </c>
      <c r="H7" s="211" t="e">
        <v>#VALUE!</v>
      </c>
      <c r="I7" s="211" t="e">
        <v>#VALUE!</v>
      </c>
      <c r="J7" s="211" t="e">
        <v>#VALUE!</v>
      </c>
      <c r="K7" s="211" t="e">
        <v>#VALUE!</v>
      </c>
      <c r="L7" s="211" t="e">
        <v>#VALUE!</v>
      </c>
      <c r="M7" s="211" t="e">
        <v>#VALUE!</v>
      </c>
      <c r="N7" s="211" t="str">
        <v/>
      </c>
      <c r="O7" s="211" t="str">
        <v/>
      </c>
      <c r="P7" s="211" t="str">
        <v/>
      </c>
      <c r="Q7" s="211" t="str">
        <v/>
      </c>
      <c r="R7" s="211" t="str">
        <v/>
      </c>
    </row>
    <row r="8" spans="1:19" s="43" customFormat="1" hidden="1" outlineLevel="2" x14ac:dyDescent="0.2">
      <c r="B8" s="59" t="s">
        <v>48</v>
      </c>
      <c r="C8" s="70" t="s">
        <v>49</v>
      </c>
      <c r="D8" s="152" t="str">
        <f>$D$67</f>
        <v/>
      </c>
      <c r="E8" s="153" t="str">
        <f t="shared" ref="E8:P8" si="1">$D$67</f>
        <v/>
      </c>
      <c r="F8" s="153" t="str">
        <f t="shared" si="1"/>
        <v/>
      </c>
      <c r="G8" s="153" t="str">
        <f t="shared" si="1"/>
        <v/>
      </c>
      <c r="H8" s="153" t="str">
        <f t="shared" si="1"/>
        <v/>
      </c>
      <c r="I8" s="153" t="str">
        <f t="shared" si="1"/>
        <v/>
      </c>
      <c r="J8" s="153" t="str">
        <f>$D$67</f>
        <v/>
      </c>
      <c r="K8" s="153" t="str">
        <f t="shared" si="1"/>
        <v/>
      </c>
      <c r="L8" s="153" t="str">
        <f t="shared" si="1"/>
        <v/>
      </c>
      <c r="M8" s="153" t="str">
        <f t="shared" si="1"/>
        <v/>
      </c>
      <c r="N8" s="153" t="str">
        <f>$D$67</f>
        <v/>
      </c>
      <c r="O8" s="153" t="str">
        <f t="shared" si="1"/>
        <v/>
      </c>
      <c r="P8" s="153" t="str">
        <f t="shared" si="1"/>
        <v/>
      </c>
      <c r="Q8" s="153" t="str">
        <f>$D$67</f>
        <v/>
      </c>
      <c r="R8" s="153" t="str">
        <f>$D$67</f>
        <v/>
      </c>
    </row>
    <row r="9" spans="1:19" s="43" customFormat="1" hidden="1" outlineLevel="2" x14ac:dyDescent="0.2">
      <c r="B9" s="59"/>
      <c r="C9" s="70"/>
      <c r="D9" s="64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9" s="43" customFormat="1" hidden="1" outlineLevel="2" x14ac:dyDescent="0.2">
      <c r="B10" s="59" t="s">
        <v>50</v>
      </c>
      <c r="C10" s="70" t="s">
        <v>53</v>
      </c>
      <c r="D10" s="64" t="e">
        <f>D$7*D$8*1000</f>
        <v>#VALUE!</v>
      </c>
      <c r="E10" s="64" t="e">
        <f t="shared" ref="E10:P10" si="2">E$7*E$8*1000</f>
        <v>#VALUE!</v>
      </c>
      <c r="F10" s="64" t="e">
        <f t="shared" si="2"/>
        <v>#VALUE!</v>
      </c>
      <c r="G10" s="64" t="e">
        <f t="shared" si="2"/>
        <v>#VALUE!</v>
      </c>
      <c r="H10" s="64" t="e">
        <f t="shared" si="2"/>
        <v>#VALUE!</v>
      </c>
      <c r="I10" s="64" t="e">
        <f t="shared" si="2"/>
        <v>#VALUE!</v>
      </c>
      <c r="J10" s="64" t="e">
        <f t="shared" si="2"/>
        <v>#VALUE!</v>
      </c>
      <c r="K10" s="64" t="e">
        <f t="shared" si="2"/>
        <v>#VALUE!</v>
      </c>
      <c r="L10" s="64" t="e">
        <f t="shared" si="2"/>
        <v>#VALUE!</v>
      </c>
      <c r="M10" s="64" t="e">
        <f t="shared" si="2"/>
        <v>#VALUE!</v>
      </c>
      <c r="N10" s="64" t="e">
        <f t="shared" si="2"/>
        <v>#VALUE!</v>
      </c>
      <c r="O10" s="64" t="e">
        <f t="shared" si="2"/>
        <v>#VALUE!</v>
      </c>
      <c r="P10" s="64" t="e">
        <f t="shared" si="2"/>
        <v>#VALUE!</v>
      </c>
      <c r="Q10" s="64" t="e">
        <f>Q$7*Q$8*1000</f>
        <v>#VALUE!</v>
      </c>
      <c r="R10" s="64" t="e">
        <f>R$7*R$8*1000</f>
        <v>#VALUE!</v>
      </c>
    </row>
    <row r="11" spans="1:19" s="43" customFormat="1" hidden="1" outlineLevel="2" x14ac:dyDescent="0.2">
      <c r="B11" s="59"/>
      <c r="C11" s="70"/>
      <c r="D11" s="64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9" s="43" customFormat="1" hidden="1" outlineLevel="2" x14ac:dyDescent="0.2">
      <c r="B12" s="59" t="s">
        <v>51</v>
      </c>
      <c r="C12" s="70" t="s">
        <v>19</v>
      </c>
      <c r="D12" s="64" t="e">
        <f>((D$7*$D$39)*$D$70)*$D$71</f>
        <v>#VALUE!</v>
      </c>
      <c r="E12" s="64" t="e">
        <f t="shared" ref="E12:Q12" si="3">((E$7*$D$39)*$D$70)*$D$71</f>
        <v>#VALUE!</v>
      </c>
      <c r="F12" s="64" t="e">
        <f t="shared" si="3"/>
        <v>#VALUE!</v>
      </c>
      <c r="G12" s="64" t="e">
        <f t="shared" si="3"/>
        <v>#VALUE!</v>
      </c>
      <c r="H12" s="64" t="e">
        <f t="shared" si="3"/>
        <v>#VALUE!</v>
      </c>
      <c r="I12" s="64" t="e">
        <f t="shared" si="3"/>
        <v>#VALUE!</v>
      </c>
      <c r="J12" s="64" t="e">
        <f t="shared" si="3"/>
        <v>#VALUE!</v>
      </c>
      <c r="K12" s="64" t="e">
        <f t="shared" si="3"/>
        <v>#VALUE!</v>
      </c>
      <c r="L12" s="64" t="e">
        <f>((L$7*$D$39)*$D$70)*$D$71</f>
        <v>#VALUE!</v>
      </c>
      <c r="M12" s="64" t="e">
        <f t="shared" si="3"/>
        <v>#VALUE!</v>
      </c>
      <c r="N12" s="64" t="e">
        <f t="shared" si="3"/>
        <v>#VALUE!</v>
      </c>
      <c r="O12" s="64" t="e">
        <f t="shared" si="3"/>
        <v>#VALUE!</v>
      </c>
      <c r="P12" s="64" t="e">
        <f t="shared" si="3"/>
        <v>#VALUE!</v>
      </c>
      <c r="Q12" s="64" t="e">
        <f t="shared" si="3"/>
        <v>#VALUE!</v>
      </c>
      <c r="R12" s="64" t="e">
        <f>((R$7*$D$39)*$D$70)*$D$71</f>
        <v>#VALUE!</v>
      </c>
    </row>
    <row r="13" spans="1:19" s="43" customFormat="1" hidden="1" outlineLevel="2" x14ac:dyDescent="0.2">
      <c r="B13" s="59"/>
      <c r="C13" s="70"/>
      <c r="D13" s="64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9" s="43" customFormat="1" hidden="1" outlineLevel="2" x14ac:dyDescent="0.2">
      <c r="B14" s="59" t="s">
        <v>52</v>
      </c>
      <c r="C14" s="70" t="s">
        <v>53</v>
      </c>
      <c r="D14" s="64" t="str">
        <f>$D$102</f>
        <v/>
      </c>
      <c r="E14" s="44" t="str">
        <f t="shared" ref="E14:R14" si="4">$D$102</f>
        <v/>
      </c>
      <c r="F14" s="44" t="str">
        <f>$D$102</f>
        <v/>
      </c>
      <c r="G14" s="44" t="str">
        <f t="shared" si="4"/>
        <v/>
      </c>
      <c r="H14" s="44" t="str">
        <f t="shared" si="4"/>
        <v/>
      </c>
      <c r="I14" s="44" t="str">
        <f>$D$102</f>
        <v/>
      </c>
      <c r="J14" s="44" t="str">
        <f>$D$102</f>
        <v/>
      </c>
      <c r="K14" s="44" t="str">
        <f t="shared" si="4"/>
        <v/>
      </c>
      <c r="L14" s="44" t="str">
        <f>$D$102</f>
        <v/>
      </c>
      <c r="M14" s="44" t="str">
        <f t="shared" si="4"/>
        <v/>
      </c>
      <c r="N14" s="44" t="str">
        <f t="shared" si="4"/>
        <v/>
      </c>
      <c r="O14" s="44" t="str">
        <f>$D$102</f>
        <v/>
      </c>
      <c r="P14" s="44" t="str">
        <f t="shared" si="4"/>
        <v/>
      </c>
      <c r="Q14" s="44" t="str">
        <f>$D$102</f>
        <v/>
      </c>
      <c r="R14" s="44" t="str">
        <f t="shared" si="4"/>
        <v/>
      </c>
    </row>
    <row r="15" spans="1:19" s="43" customFormat="1" hidden="1" outlineLevel="2" x14ac:dyDescent="0.2">
      <c r="B15" s="59" t="s">
        <v>163</v>
      </c>
      <c r="C15" s="70" t="s">
        <v>53</v>
      </c>
      <c r="D15" s="64">
        <f>IF(D$7=0,0,$D$114)</f>
        <v>0</v>
      </c>
      <c r="E15" s="64">
        <f t="shared" ref="E15:R15" si="5">IF(E$7=0,0,$D$114)</f>
        <v>0</v>
      </c>
      <c r="F15" s="64">
        <f t="shared" si="5"/>
        <v>0</v>
      </c>
      <c r="G15" s="64" t="e">
        <f t="shared" si="5"/>
        <v>#VALUE!</v>
      </c>
      <c r="H15" s="64" t="e">
        <f t="shared" si="5"/>
        <v>#VALUE!</v>
      </c>
      <c r="I15" s="64" t="e">
        <f t="shared" si="5"/>
        <v>#VALUE!</v>
      </c>
      <c r="J15" s="64" t="e">
        <f t="shared" si="5"/>
        <v>#VALUE!</v>
      </c>
      <c r="K15" s="64" t="e">
        <f t="shared" si="5"/>
        <v>#VALUE!</v>
      </c>
      <c r="L15" s="64" t="e">
        <f t="shared" si="5"/>
        <v>#VALUE!</v>
      </c>
      <c r="M15" s="64" t="e">
        <f t="shared" si="5"/>
        <v>#VALUE!</v>
      </c>
      <c r="N15" s="64" t="str">
        <f t="shared" si="5"/>
        <v/>
      </c>
      <c r="O15" s="64" t="str">
        <f t="shared" si="5"/>
        <v/>
      </c>
      <c r="P15" s="64" t="str">
        <f t="shared" si="5"/>
        <v/>
      </c>
      <c r="Q15" s="64" t="str">
        <f t="shared" si="5"/>
        <v/>
      </c>
      <c r="R15" s="64" t="str">
        <f t="shared" si="5"/>
        <v/>
      </c>
    </row>
    <row r="16" spans="1:19" s="43" customFormat="1" hidden="1" outlineLevel="2" x14ac:dyDescent="0.2">
      <c r="B16" s="59" t="s">
        <v>163</v>
      </c>
      <c r="C16" s="70" t="s">
        <v>216</v>
      </c>
      <c r="D16" s="64">
        <f>IF(D$7=0,0,E$16)</f>
        <v>0</v>
      </c>
      <c r="E16" s="64">
        <f t="shared" ref="E16:O16" si="6">IF(E$7=0,0,F$16)</f>
        <v>0</v>
      </c>
      <c r="F16" s="64">
        <f t="shared" si="6"/>
        <v>0</v>
      </c>
      <c r="G16" s="64" t="e">
        <f t="shared" si="6"/>
        <v>#VALUE!</v>
      </c>
      <c r="H16" s="64" t="e">
        <f>IF(H$7=0,0,I$16)</f>
        <v>#VALUE!</v>
      </c>
      <c r="I16" s="64" t="e">
        <f t="shared" si="6"/>
        <v>#VALUE!</v>
      </c>
      <c r="J16" s="64" t="e">
        <f t="shared" si="6"/>
        <v>#VALUE!</v>
      </c>
      <c r="K16" s="64" t="e">
        <f>IF(K$7=0,0,L$16)</f>
        <v>#VALUE!</v>
      </c>
      <c r="L16" s="64" t="e">
        <f>IF(L$7=0,0,M$16)</f>
        <v>#VALUE!</v>
      </c>
      <c r="M16" s="64" t="e">
        <f>IF(M$7=0,0,N$16)</f>
        <v>#VALUE!</v>
      </c>
      <c r="N16" s="64">
        <f t="shared" si="6"/>
        <v>0</v>
      </c>
      <c r="O16" s="64">
        <f t="shared" si="6"/>
        <v>0</v>
      </c>
      <c r="P16" s="64">
        <f>IF(P$7=0,0,Q$16)</f>
        <v>0</v>
      </c>
      <c r="Q16" s="64">
        <f>IF(Q$7=0,0,R$16)</f>
        <v>0</v>
      </c>
      <c r="R16" s="64">
        <f>IFERROR(($R$15*$R$17)/$R$18,0)</f>
        <v>0</v>
      </c>
    </row>
    <row r="17" spans="1:19" s="43" customFormat="1" hidden="1" outlineLevel="2" x14ac:dyDescent="0.2">
      <c r="B17" s="220" t="s">
        <v>217</v>
      </c>
      <c r="C17" s="221" t="s">
        <v>218</v>
      </c>
      <c r="D17" s="48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223">
        <v>60</v>
      </c>
    </row>
    <row r="18" spans="1:19" s="43" customFormat="1" hidden="1" outlineLevel="2" x14ac:dyDescent="0.2">
      <c r="B18" s="224" t="s">
        <v>217</v>
      </c>
      <c r="C18" s="225" t="s">
        <v>47</v>
      </c>
      <c r="D18" s="47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227">
        <v>2100</v>
      </c>
    </row>
    <row r="19" spans="1:19" s="43" customFormat="1" hidden="1" outlineLevel="2" x14ac:dyDescent="0.2">
      <c r="B19" s="61" t="s">
        <v>55</v>
      </c>
      <c r="C19" s="74" t="s">
        <v>19</v>
      </c>
      <c r="D19" s="66" t="e">
        <f>D$14*$D$39</f>
        <v>#VALUE!</v>
      </c>
      <c r="E19" s="56" t="e">
        <f t="shared" ref="E19:P19" si="7">E$14*$D$39</f>
        <v>#VALUE!</v>
      </c>
      <c r="F19" s="56" t="e">
        <f t="shared" si="7"/>
        <v>#VALUE!</v>
      </c>
      <c r="G19" s="56" t="e">
        <f t="shared" si="7"/>
        <v>#VALUE!</v>
      </c>
      <c r="H19" s="56" t="e">
        <f>H$14*$D$39</f>
        <v>#VALUE!</v>
      </c>
      <c r="I19" s="56" t="e">
        <f t="shared" si="7"/>
        <v>#VALUE!</v>
      </c>
      <c r="J19" s="56" t="e">
        <f t="shared" si="7"/>
        <v>#VALUE!</v>
      </c>
      <c r="K19" s="56" t="e">
        <f t="shared" si="7"/>
        <v>#VALUE!</v>
      </c>
      <c r="L19" s="56" t="e">
        <f>L$14*$D$39</f>
        <v>#VALUE!</v>
      </c>
      <c r="M19" s="56" t="e">
        <f>M$14*$D$39</f>
        <v>#VALUE!</v>
      </c>
      <c r="N19" s="56" t="e">
        <f>N$14*$D$39</f>
        <v>#VALUE!</v>
      </c>
      <c r="O19" s="56" t="e">
        <f>O$14*$D$39</f>
        <v>#VALUE!</v>
      </c>
      <c r="P19" s="56" t="e">
        <f t="shared" si="7"/>
        <v>#VALUE!</v>
      </c>
      <c r="Q19" s="56" t="e">
        <f>Q$14*$D$39</f>
        <v>#VALUE!</v>
      </c>
      <c r="R19" s="56" t="e">
        <f>R$14*$D$39</f>
        <v>#VALUE!</v>
      </c>
    </row>
    <row r="20" spans="1:19" s="43" customFormat="1" hidden="1" outlineLevel="2" x14ac:dyDescent="0.2">
      <c r="B20" s="59" t="s">
        <v>56</v>
      </c>
      <c r="C20" s="70" t="s">
        <v>19</v>
      </c>
      <c r="D20" s="64" t="e">
        <f>D$16*D$26</f>
        <v>#VALUE!</v>
      </c>
      <c r="E20" s="64" t="e">
        <f t="shared" ref="E20:Q20" si="8">E$16*E$26</f>
        <v>#VALUE!</v>
      </c>
      <c r="F20" s="64" t="e">
        <f t="shared" si="8"/>
        <v>#VALUE!</v>
      </c>
      <c r="G20" s="64" t="e">
        <f>G$16*G$26</f>
        <v>#VALUE!</v>
      </c>
      <c r="H20" s="64" t="e">
        <f>H$16*H$26</f>
        <v>#VALUE!</v>
      </c>
      <c r="I20" s="64" t="e">
        <f t="shared" si="8"/>
        <v>#VALUE!</v>
      </c>
      <c r="J20" s="64" t="e">
        <f>J$16*J$26</f>
        <v>#VALUE!</v>
      </c>
      <c r="K20" s="64" t="e">
        <f>K$16*K$26</f>
        <v>#VALUE!</v>
      </c>
      <c r="L20" s="64" t="e">
        <f t="shared" si="8"/>
        <v>#VALUE!</v>
      </c>
      <c r="M20" s="64" t="e">
        <f>M$16*M$26</f>
        <v>#VALUE!</v>
      </c>
      <c r="N20" s="64" t="e">
        <f t="shared" si="8"/>
        <v>#VALUE!</v>
      </c>
      <c r="O20" s="64" t="e">
        <f t="shared" si="8"/>
        <v>#VALUE!</v>
      </c>
      <c r="P20" s="64" t="e">
        <f>P$16*P$26</f>
        <v>#VALUE!</v>
      </c>
      <c r="Q20" s="64" t="e">
        <f t="shared" si="8"/>
        <v>#VALUE!</v>
      </c>
      <c r="R20" s="64" t="e">
        <f>R$16*R$26</f>
        <v>#VALUE!</v>
      </c>
    </row>
    <row r="21" spans="1:19" s="43" customFormat="1" hidden="1" outlineLevel="2" x14ac:dyDescent="0.2">
      <c r="B21" s="59"/>
      <c r="C21" s="70"/>
      <c r="D21" s="6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1:19" s="43" customFormat="1" hidden="1" outlineLevel="2" x14ac:dyDescent="0.2">
      <c r="B22" s="59" t="s">
        <v>57</v>
      </c>
      <c r="C22" s="70" t="s">
        <v>19</v>
      </c>
      <c r="D22" s="64" t="e">
        <f t="shared" ref="D22:R22" si="9">$D$39*$D$116</f>
        <v>#VALUE!</v>
      </c>
      <c r="E22" s="44" t="e">
        <f t="shared" si="9"/>
        <v>#VALUE!</v>
      </c>
      <c r="F22" s="44" t="e">
        <f t="shared" si="9"/>
        <v>#VALUE!</v>
      </c>
      <c r="G22" s="44" t="e">
        <f t="shared" si="9"/>
        <v>#VALUE!</v>
      </c>
      <c r="H22" s="44" t="e">
        <f t="shared" si="9"/>
        <v>#VALUE!</v>
      </c>
      <c r="I22" s="44" t="e">
        <f t="shared" si="9"/>
        <v>#VALUE!</v>
      </c>
      <c r="J22" s="44" t="e">
        <f t="shared" si="9"/>
        <v>#VALUE!</v>
      </c>
      <c r="K22" s="44" t="e">
        <f t="shared" si="9"/>
        <v>#VALUE!</v>
      </c>
      <c r="L22" s="44" t="e">
        <f t="shared" si="9"/>
        <v>#VALUE!</v>
      </c>
      <c r="M22" s="44" t="e">
        <f t="shared" si="9"/>
        <v>#VALUE!</v>
      </c>
      <c r="N22" s="44" t="e">
        <f t="shared" si="9"/>
        <v>#VALUE!</v>
      </c>
      <c r="O22" s="44" t="e">
        <f t="shared" si="9"/>
        <v>#VALUE!</v>
      </c>
      <c r="P22" s="44" t="e">
        <f t="shared" si="9"/>
        <v>#VALUE!</v>
      </c>
      <c r="Q22" s="44" t="e">
        <f t="shared" si="9"/>
        <v>#VALUE!</v>
      </c>
      <c r="R22" s="44" t="e">
        <f t="shared" si="9"/>
        <v>#VALUE!</v>
      </c>
    </row>
    <row r="23" spans="1:19" s="43" customFormat="1" hidden="1" outlineLevel="2" x14ac:dyDescent="0.2">
      <c r="B23" s="59"/>
      <c r="C23" s="70"/>
      <c r="D23" s="6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1:19" s="43" customFormat="1" hidden="1" outlineLevel="2" x14ac:dyDescent="0.2">
      <c r="B24" s="59" t="s">
        <v>58</v>
      </c>
      <c r="C24" s="70" t="s">
        <v>19</v>
      </c>
      <c r="D24" s="64" t="e">
        <f>(D$10*$D$39)-D$12</f>
        <v>#VALUE!</v>
      </c>
      <c r="E24" s="64" t="e">
        <f t="shared" ref="E24:Q24" si="10">(E$10*$D$39)-E$12</f>
        <v>#VALUE!</v>
      </c>
      <c r="F24" s="64" t="e">
        <f t="shared" si="10"/>
        <v>#VALUE!</v>
      </c>
      <c r="G24" s="64" t="e">
        <f t="shared" si="10"/>
        <v>#VALUE!</v>
      </c>
      <c r="H24" s="64" t="e">
        <f t="shared" si="10"/>
        <v>#VALUE!</v>
      </c>
      <c r="I24" s="64" t="e">
        <f>(I$10*$D$39)-I$12</f>
        <v>#VALUE!</v>
      </c>
      <c r="J24" s="64" t="e">
        <f t="shared" si="10"/>
        <v>#VALUE!</v>
      </c>
      <c r="K24" s="64" t="e">
        <f t="shared" si="10"/>
        <v>#VALUE!</v>
      </c>
      <c r="L24" s="64" t="e">
        <f t="shared" si="10"/>
        <v>#VALUE!</v>
      </c>
      <c r="M24" s="64" t="e">
        <f t="shared" si="10"/>
        <v>#VALUE!</v>
      </c>
      <c r="N24" s="64" t="e">
        <f>(N$10*$D$39)-N$12</f>
        <v>#VALUE!</v>
      </c>
      <c r="O24" s="64" t="e">
        <f t="shared" si="10"/>
        <v>#VALUE!</v>
      </c>
      <c r="P24" s="64" t="e">
        <f t="shared" si="10"/>
        <v>#VALUE!</v>
      </c>
      <c r="Q24" s="64" t="e">
        <f t="shared" si="10"/>
        <v>#VALUE!</v>
      </c>
      <c r="R24" s="64" t="e">
        <f>(R$10*$D$39)-R$12</f>
        <v>#VALUE!</v>
      </c>
    </row>
    <row r="25" spans="1:19" s="43" customFormat="1" hidden="1" outlineLevel="2" x14ac:dyDescent="0.2">
      <c r="B25" s="59"/>
      <c r="C25" s="70"/>
      <c r="D25" s="6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</row>
    <row r="26" spans="1:19" s="43" customFormat="1" hidden="1" outlineLevel="2" x14ac:dyDescent="0.2">
      <c r="B26" s="59" t="s">
        <v>59</v>
      </c>
      <c r="C26" s="70" t="s">
        <v>47</v>
      </c>
      <c r="D26" s="64" t="e">
        <f>D$7*$D$39</f>
        <v>#VALUE!</v>
      </c>
      <c r="E26" s="44" t="e">
        <f t="shared" ref="E26:Q26" si="11">E$7*$D$39</f>
        <v>#VALUE!</v>
      </c>
      <c r="F26" s="44" t="e">
        <f t="shared" si="11"/>
        <v>#VALUE!</v>
      </c>
      <c r="G26" s="44" t="e">
        <f t="shared" si="11"/>
        <v>#VALUE!</v>
      </c>
      <c r="H26" s="44" t="e">
        <f t="shared" si="11"/>
        <v>#VALUE!</v>
      </c>
      <c r="I26" s="44" t="e">
        <f t="shared" si="11"/>
        <v>#VALUE!</v>
      </c>
      <c r="J26" s="44" t="e">
        <f>J$7*$D$39</f>
        <v>#VALUE!</v>
      </c>
      <c r="K26" s="44" t="e">
        <f t="shared" si="11"/>
        <v>#VALUE!</v>
      </c>
      <c r="L26" s="44" t="e">
        <f t="shared" si="11"/>
        <v>#VALUE!</v>
      </c>
      <c r="M26" s="44" t="e">
        <f t="shared" si="11"/>
        <v>#VALUE!</v>
      </c>
      <c r="N26" s="44" t="e">
        <f t="shared" si="11"/>
        <v>#VALUE!</v>
      </c>
      <c r="O26" s="44" t="e">
        <f t="shared" si="11"/>
        <v>#VALUE!</v>
      </c>
      <c r="P26" s="44" t="e">
        <f t="shared" si="11"/>
        <v>#VALUE!</v>
      </c>
      <c r="Q26" s="44" t="e">
        <f t="shared" si="11"/>
        <v>#VALUE!</v>
      </c>
      <c r="R26" s="44" t="e">
        <f>R$7*$D$39</f>
        <v>#VALUE!</v>
      </c>
    </row>
    <row r="27" spans="1:19" s="43" customFormat="1" hidden="1" outlineLevel="2" x14ac:dyDescent="0.2">
      <c r="B27" s="60" t="s">
        <v>60</v>
      </c>
      <c r="C27" s="71" t="s">
        <v>61</v>
      </c>
      <c r="D27" s="65" t="e">
        <f>$D$39*INDEX($E$127:$E$141,MATCH(D$4,$B$127:$B$141,0))</f>
        <v>#VALUE!</v>
      </c>
      <c r="E27" s="65" t="e">
        <f t="shared" ref="E27:R27" si="12">$D$39*INDEX($E$127:$E$141,MATCH(E$4,$B$127:$B$141,0))</f>
        <v>#VALUE!</v>
      </c>
      <c r="F27" s="65" t="e">
        <f t="shared" si="12"/>
        <v>#VALUE!</v>
      </c>
      <c r="G27" s="65" t="e">
        <f t="shared" si="12"/>
        <v>#VALUE!</v>
      </c>
      <c r="H27" s="65" t="e">
        <f t="shared" si="12"/>
        <v>#VALUE!</v>
      </c>
      <c r="I27" s="65" t="e">
        <f t="shared" si="12"/>
        <v>#VALUE!</v>
      </c>
      <c r="J27" s="65" t="e">
        <f t="shared" si="12"/>
        <v>#VALUE!</v>
      </c>
      <c r="K27" s="65" t="e">
        <f t="shared" si="12"/>
        <v>#VALUE!</v>
      </c>
      <c r="L27" s="65" t="e">
        <f t="shared" si="12"/>
        <v>#VALUE!</v>
      </c>
      <c r="M27" s="65" t="e">
        <f t="shared" si="12"/>
        <v>#VALUE!</v>
      </c>
      <c r="N27" s="65" t="e">
        <f t="shared" si="12"/>
        <v>#VALUE!</v>
      </c>
      <c r="O27" s="65" t="e">
        <f t="shared" si="12"/>
        <v>#VALUE!</v>
      </c>
      <c r="P27" s="65" t="e">
        <f t="shared" si="12"/>
        <v>#VALUE!</v>
      </c>
      <c r="Q27" s="65" t="e">
        <f t="shared" si="12"/>
        <v>#VALUE!</v>
      </c>
      <c r="R27" s="65" t="e">
        <f t="shared" si="12"/>
        <v>#VALUE!</v>
      </c>
    </row>
    <row r="28" spans="1:19" hidden="1" outlineLevel="2" x14ac:dyDescent="0.2">
      <c r="C28" s="75"/>
    </row>
    <row r="29" spans="1:19" ht="12.75" hidden="1" outlineLevel="2" thickBot="1" x14ac:dyDescent="0.25">
      <c r="C29" s="76"/>
    </row>
    <row r="30" spans="1:19" hidden="1" outlineLevel="2" x14ac:dyDescent="0.2"/>
    <row r="31" spans="1:19" hidden="1" outlineLevel="2" x14ac:dyDescent="0.2"/>
    <row r="32" spans="1:19" s="30" customFormat="1" ht="18.75" hidden="1" outlineLevel="1" collapsed="1" x14ac:dyDescent="0.25">
      <c r="A32" s="28" t="s">
        <v>241</v>
      </c>
      <c r="B32" s="28"/>
      <c r="C32" s="29"/>
      <c r="D32" s="29"/>
      <c r="E32" s="28"/>
      <c r="F32" s="28"/>
      <c r="G32" s="28"/>
      <c r="H32" s="28"/>
      <c r="I32" s="28"/>
      <c r="J32" s="28"/>
      <c r="K32" s="28"/>
      <c r="L32" s="28"/>
      <c r="R32" s="31"/>
      <c r="S32" s="31"/>
    </row>
    <row r="33" spans="2:11" hidden="1" outlineLevel="1" x14ac:dyDescent="0.2"/>
    <row r="34" spans="2:11" hidden="1" outlineLevel="1" x14ac:dyDescent="0.2"/>
    <row r="35" spans="2:11" ht="15" hidden="1" outlineLevel="1" x14ac:dyDescent="0.25">
      <c r="B35" s="23" t="str">
        <f>'Default | C_&amp;_I | Mandarin'!B35</f>
        <v>Discount rate</v>
      </c>
      <c r="C35" s="24" t="str">
        <f>'Default | C_&amp;_I | Mandarin'!C35</f>
        <v>%</v>
      </c>
      <c r="D35" s="244">
        <f>'Default | C_&amp;_I | Mandarin'!D35</f>
        <v>7</v>
      </c>
    </row>
    <row r="36" spans="2:11" hidden="1" outlineLevel="1" x14ac:dyDescent="0.2"/>
    <row r="37" spans="2:11" hidden="1" outlineLevel="1" x14ac:dyDescent="0.2"/>
    <row r="38" spans="2:11" ht="15" hidden="1" outlineLevel="1" x14ac:dyDescent="0.25">
      <c r="B38" s="23" t="s">
        <v>65</v>
      </c>
      <c r="C38" s="24" t="s">
        <v>7</v>
      </c>
      <c r="D38" s="24" t="s">
        <v>66</v>
      </c>
      <c r="E38" s="24" t="s">
        <v>67</v>
      </c>
      <c r="F38" s="492" t="s">
        <v>68</v>
      </c>
      <c r="G38" s="493"/>
      <c r="H38" s="493"/>
      <c r="I38" s="493"/>
      <c r="J38" s="494"/>
    </row>
    <row r="39" spans="2:11" hidden="1" outlineLevel="1" x14ac:dyDescent="0.2">
      <c r="B39" s="19" t="s">
        <v>10</v>
      </c>
      <c r="C39" s="10" t="s">
        <v>69</v>
      </c>
      <c r="D39" s="237" t="str">
        <f>IF(Selected_Crop=4,IF('PI | User'!$F$13="",'PI | User'!$E$13,'PI | User'!$F$13),"")</f>
        <v/>
      </c>
      <c r="E39" s="165"/>
      <c r="F39" s="504"/>
      <c r="G39" s="505"/>
      <c r="H39" s="505"/>
      <c r="I39" s="505"/>
      <c r="J39" s="506"/>
    </row>
    <row r="40" spans="2:11" hidden="1" outlineLevel="1" x14ac:dyDescent="0.2">
      <c r="B40" s="21" t="str">
        <f>'Default | C_&amp;_I | Mandarin'!B40</f>
        <v>Planting density</v>
      </c>
      <c r="C40" s="11" t="str">
        <f>'Default | C_&amp;_I | Mandarin'!C40</f>
        <v>trees / ha</v>
      </c>
      <c r="D40" s="78">
        <f>'Default | C_&amp;_I | Mandarin'!D40</f>
        <v>500</v>
      </c>
      <c r="E40" s="166"/>
      <c r="F40" s="501"/>
      <c r="G40" s="502"/>
      <c r="H40" s="502"/>
      <c r="I40" s="502"/>
      <c r="J40" s="503"/>
    </row>
    <row r="41" spans="2:11" hidden="1" outlineLevel="1" x14ac:dyDescent="0.2"/>
    <row r="42" spans="2:11" hidden="1" outlineLevel="1" x14ac:dyDescent="0.2"/>
    <row r="43" spans="2:11" ht="15" hidden="1" outlineLevel="1" x14ac:dyDescent="0.25">
      <c r="B43" s="23" t="s">
        <v>73</v>
      </c>
      <c r="C43" s="24" t="s">
        <v>7</v>
      </c>
      <c r="D43" s="24" t="s">
        <v>66</v>
      </c>
      <c r="E43" s="24" t="s">
        <v>67</v>
      </c>
      <c r="F43" s="492" t="s">
        <v>68</v>
      </c>
      <c r="G43" s="493"/>
      <c r="H43" s="493"/>
      <c r="I43" s="493"/>
      <c r="J43" s="494"/>
    </row>
    <row r="44" spans="2:11" hidden="1" outlineLevel="1" x14ac:dyDescent="0.2">
      <c r="B44" s="19" t="str">
        <f>'Default | C_&amp;_I | Mandarin'!B44</f>
        <v>First crop year</v>
      </c>
      <c r="C44" s="10" t="str">
        <f>'Default | C_&amp;_I | Mandarin'!C44</f>
        <v>yr</v>
      </c>
      <c r="D44" s="15">
        <f>'Default | C_&amp;_I | Mandarin'!D44</f>
        <v>4</v>
      </c>
      <c r="E44" s="165"/>
      <c r="F44" s="504"/>
      <c r="G44" s="505"/>
      <c r="H44" s="505"/>
      <c r="I44" s="505"/>
      <c r="J44" s="506"/>
      <c r="K44" s="8" t="s">
        <v>76</v>
      </c>
    </row>
    <row r="45" spans="2:11" hidden="1" outlineLevel="1" x14ac:dyDescent="0.2">
      <c r="B45" s="20" t="str">
        <f>'Default | C_&amp;_I | Mandarin'!B45</f>
        <v>Maturity year</v>
      </c>
      <c r="C45" s="12" t="str">
        <f>'Default | C_&amp;_I | Mandarin'!C45</f>
        <v>yr</v>
      </c>
      <c r="D45" s="17">
        <f>'Default | C_&amp;_I | Mandarin'!D45</f>
        <v>10</v>
      </c>
      <c r="E45" s="167"/>
      <c r="F45" s="498"/>
      <c r="G45" s="499"/>
      <c r="H45" s="499"/>
      <c r="I45" s="499"/>
      <c r="J45" s="500"/>
    </row>
    <row r="46" spans="2:11" hidden="1" outlineLevel="1" x14ac:dyDescent="0.2">
      <c r="B46" s="21" t="s">
        <v>79</v>
      </c>
      <c r="C46" s="11" t="s">
        <v>80</v>
      </c>
      <c r="D46" s="264" t="str">
        <f>IF(Selected_Crop=4,IF('PI | User'!$F$14="",'PI | User'!$E$14,'PI | User'!$F$14),"")</f>
        <v/>
      </c>
      <c r="E46" s="166"/>
      <c r="F46" s="501"/>
      <c r="G46" s="502"/>
      <c r="H46" s="502"/>
      <c r="I46" s="502"/>
      <c r="J46" s="503"/>
    </row>
    <row r="47" spans="2:11" hidden="1" outlineLevel="1" x14ac:dyDescent="0.2"/>
    <row r="48" spans="2:11" ht="15" hidden="1" outlineLevel="1" x14ac:dyDescent="0.25">
      <c r="B48" s="23" t="s">
        <v>84</v>
      </c>
      <c r="C48" s="24" t="s">
        <v>80</v>
      </c>
      <c r="D48" s="93" t="s">
        <v>242</v>
      </c>
    </row>
    <row r="49" spans="2:7" hidden="1" outlineLevel="1" x14ac:dyDescent="0.2">
      <c r="B49" s="19">
        <f>'Default | C_&amp;_I | Mandarin'!B49</f>
        <v>1</v>
      </c>
      <c r="C49" s="25">
        <f>IF($B49&lt;$D$44,0,IF($B49&gt;$D$45,$D$46,($D$46/($D$45-$D$44+1))+$C48))</f>
        <v>0</v>
      </c>
      <c r="D49" s="94">
        <f>$C49*1000/$D$40</f>
        <v>0</v>
      </c>
      <c r="E49" s="14"/>
    </row>
    <row r="50" spans="2:7" hidden="1" outlineLevel="1" x14ac:dyDescent="0.2">
      <c r="B50" s="20">
        <f>'Default | C_&amp;_I | Mandarin'!B50</f>
        <v>2</v>
      </c>
      <c r="C50" s="26">
        <f>IF($B50&lt;$D$44,0,IF($B50&gt;$D$45,$D$46,($D$46/($D$45-$D$44+1))+$C49))</f>
        <v>0</v>
      </c>
      <c r="D50" s="95">
        <f t="shared" ref="D50:D61" si="13">$C50*1000/$D$40</f>
        <v>0</v>
      </c>
      <c r="E50" s="14"/>
    </row>
    <row r="51" spans="2:7" hidden="1" outlineLevel="1" x14ac:dyDescent="0.2">
      <c r="B51" s="20">
        <f>'Default | C_&amp;_I | Mandarin'!B51</f>
        <v>3</v>
      </c>
      <c r="C51" s="26">
        <f>IF($B51&lt;$D$44,0,IF($B51&gt;$D$45,$D$46,($D$46/($D$45-$D$44+1))+$C50))</f>
        <v>0</v>
      </c>
      <c r="D51" s="95">
        <f>$C51*1000/$D$40</f>
        <v>0</v>
      </c>
      <c r="E51" s="14"/>
    </row>
    <row r="52" spans="2:7" hidden="1" outlineLevel="1" x14ac:dyDescent="0.2">
      <c r="B52" s="20">
        <f>'Default | C_&amp;_I | Mandarin'!B52</f>
        <v>4</v>
      </c>
      <c r="C52" s="26" t="e">
        <f>IF($B52&lt;$D$44,0,IF($B52&gt;$D$45,$D$46,($D$46/($D$45-$D$44+1))+$C51))</f>
        <v>#VALUE!</v>
      </c>
      <c r="D52" s="95" t="e">
        <f t="shared" si="13"/>
        <v>#VALUE!</v>
      </c>
      <c r="E52" s="14"/>
    </row>
    <row r="53" spans="2:7" hidden="1" outlineLevel="1" x14ac:dyDescent="0.2">
      <c r="B53" s="20">
        <f>'Default | C_&amp;_I | Mandarin'!B53</f>
        <v>5</v>
      </c>
      <c r="C53" s="26" t="e">
        <f>IF($B53&lt;$D$44,0,IF($B53&gt;$D$45,$D$46,($D$46/($D$45-$D$44+1))+$C52))</f>
        <v>#VALUE!</v>
      </c>
      <c r="D53" s="95" t="e">
        <f>$C53*1000/$D$40</f>
        <v>#VALUE!</v>
      </c>
      <c r="E53" s="14"/>
    </row>
    <row r="54" spans="2:7" hidden="1" outlineLevel="1" x14ac:dyDescent="0.2">
      <c r="B54" s="20">
        <f>'Default | C_&amp;_I | Mandarin'!B54</f>
        <v>6</v>
      </c>
      <c r="C54" s="26" t="e">
        <f t="shared" ref="C54:C57" si="14">IF($B54&lt;$D$44,0,IF($B54&gt;$D$45,$D$46,($D$46/($D$45-$D$44+1))+$C53))</f>
        <v>#VALUE!</v>
      </c>
      <c r="D54" s="95" t="e">
        <f>$C54*1000/$D$40</f>
        <v>#VALUE!</v>
      </c>
      <c r="E54" s="14"/>
      <c r="G54" s="13"/>
    </row>
    <row r="55" spans="2:7" hidden="1" outlineLevel="1" x14ac:dyDescent="0.2">
      <c r="B55" s="20">
        <f>'Default | C_&amp;_I | Mandarin'!B55</f>
        <v>7</v>
      </c>
      <c r="C55" s="26" t="e">
        <f>IF($B55&lt;$D$44,0,IF($B55&gt;$D$45,$D$46,($D$46/($D$45-$D$44+1))+$C54))</f>
        <v>#VALUE!</v>
      </c>
      <c r="D55" s="95" t="e">
        <f>$C55*1000/$D$40</f>
        <v>#VALUE!</v>
      </c>
      <c r="E55" s="14"/>
    </row>
    <row r="56" spans="2:7" hidden="1" outlineLevel="1" x14ac:dyDescent="0.2">
      <c r="B56" s="20">
        <f>'Default | C_&amp;_I | Mandarin'!B56</f>
        <v>8</v>
      </c>
      <c r="C56" s="26" t="e">
        <f>IF($B56&lt;$D$44,0,IF($B56&gt;$D$45,$D$46,($D$46/($D$45-$D$44+1))+$C55))</f>
        <v>#VALUE!</v>
      </c>
      <c r="D56" s="95" t="e">
        <f t="shared" si="13"/>
        <v>#VALUE!</v>
      </c>
      <c r="E56" s="14"/>
    </row>
    <row r="57" spans="2:7" hidden="1" outlineLevel="1" x14ac:dyDescent="0.2">
      <c r="B57" s="20">
        <f>'Default | C_&amp;_I | Mandarin'!B57</f>
        <v>9</v>
      </c>
      <c r="C57" s="26" t="e">
        <f t="shared" si="14"/>
        <v>#VALUE!</v>
      </c>
      <c r="D57" s="95" t="e">
        <f>$C57*1000/$D$40</f>
        <v>#VALUE!</v>
      </c>
      <c r="E57" s="14"/>
    </row>
    <row r="58" spans="2:7" hidden="1" outlineLevel="1" x14ac:dyDescent="0.2">
      <c r="B58" s="20">
        <f>'Default | C_&amp;_I | Mandarin'!B58</f>
        <v>10</v>
      </c>
      <c r="C58" s="26" t="e">
        <f t="shared" ref="C58:C63" si="15">IF($B58&lt;$D$44,0,IF($B58&gt;$D$45,$D$46,($D$46/($D$45-$D$44+1))+$C57))</f>
        <v>#VALUE!</v>
      </c>
      <c r="D58" s="95" t="e">
        <f t="shared" si="13"/>
        <v>#VALUE!</v>
      </c>
      <c r="E58" s="14"/>
    </row>
    <row r="59" spans="2:7" hidden="1" outlineLevel="1" x14ac:dyDescent="0.2">
      <c r="B59" s="20">
        <f>'Default | C_&amp;_I | Mandarin'!B59</f>
        <v>11</v>
      </c>
      <c r="C59" s="26" t="str">
        <f t="shared" si="15"/>
        <v/>
      </c>
      <c r="D59" s="95" t="e">
        <f>$C59*1000/$D$40</f>
        <v>#VALUE!</v>
      </c>
      <c r="E59" s="14"/>
    </row>
    <row r="60" spans="2:7" hidden="1" outlineLevel="1" x14ac:dyDescent="0.2">
      <c r="B60" s="20">
        <f>'Default | C_&amp;_I | Mandarin'!B60</f>
        <v>12</v>
      </c>
      <c r="C60" s="26" t="str">
        <f t="shared" si="15"/>
        <v/>
      </c>
      <c r="D60" s="95" t="e">
        <f t="shared" si="13"/>
        <v>#VALUE!</v>
      </c>
      <c r="E60" s="14"/>
    </row>
    <row r="61" spans="2:7" hidden="1" outlineLevel="1" x14ac:dyDescent="0.2">
      <c r="B61" s="20">
        <f>'Default | C_&amp;_I | Mandarin'!B61</f>
        <v>13</v>
      </c>
      <c r="C61" s="26" t="str">
        <f t="shared" si="15"/>
        <v/>
      </c>
      <c r="D61" s="95" t="e">
        <f t="shared" si="13"/>
        <v>#VALUE!</v>
      </c>
      <c r="E61" s="14"/>
    </row>
    <row r="62" spans="2:7" hidden="1" outlineLevel="1" x14ac:dyDescent="0.2">
      <c r="B62" s="20">
        <f>'Default | C_&amp;_I | Mandarin'!B62</f>
        <v>14</v>
      </c>
      <c r="C62" s="26" t="str">
        <f t="shared" si="15"/>
        <v/>
      </c>
      <c r="D62" s="95" t="e">
        <f>$C62*1000/$D$40</f>
        <v>#VALUE!</v>
      </c>
      <c r="E62" s="14"/>
    </row>
    <row r="63" spans="2:7" hidden="1" outlineLevel="1" x14ac:dyDescent="0.2">
      <c r="B63" s="21" t="str">
        <f>'Default | C_&amp;_I | Mandarin'!B63</f>
        <v>14+</v>
      </c>
      <c r="C63" s="27" t="str">
        <f t="shared" si="15"/>
        <v/>
      </c>
      <c r="D63" s="96" t="e">
        <f>$C63*1000/$D$40</f>
        <v>#VALUE!</v>
      </c>
      <c r="E63" s="14"/>
    </row>
    <row r="64" spans="2:7" hidden="1" outlineLevel="1" x14ac:dyDescent="0.2"/>
    <row r="65" spans="2:10" hidden="1" outlineLevel="1" x14ac:dyDescent="0.2"/>
    <row r="66" spans="2:10" ht="15" hidden="1" outlineLevel="1" x14ac:dyDescent="0.25">
      <c r="B66" s="23" t="s">
        <v>86</v>
      </c>
      <c r="C66" s="24" t="s">
        <v>7</v>
      </c>
      <c r="D66" s="24" t="s">
        <v>66</v>
      </c>
      <c r="E66" s="24" t="s">
        <v>67</v>
      </c>
      <c r="F66" s="492" t="s">
        <v>68</v>
      </c>
      <c r="G66" s="493"/>
      <c r="H66" s="493"/>
      <c r="I66" s="493"/>
      <c r="J66" s="494"/>
    </row>
    <row r="67" spans="2:10" hidden="1" outlineLevel="1" x14ac:dyDescent="0.2">
      <c r="B67" s="19" t="s">
        <v>14</v>
      </c>
      <c r="C67" s="10" t="s">
        <v>49</v>
      </c>
      <c r="D67" s="240" t="str">
        <f>IF(Selected_Crop=4,IF('PI | User'!$F$15="",'PI | User'!$E$15,'PI | User'!$F$15),"")</f>
        <v/>
      </c>
      <c r="E67" s="162"/>
      <c r="F67" s="495"/>
      <c r="G67" s="496"/>
      <c r="H67" s="496"/>
      <c r="I67" s="496"/>
      <c r="J67" s="497"/>
    </row>
    <row r="68" spans="2:10" hidden="1" outlineLevel="1" x14ac:dyDescent="0.2">
      <c r="B68" s="146"/>
      <c r="C68" s="144"/>
      <c r="D68" s="147"/>
      <c r="E68" s="167"/>
      <c r="F68" s="486"/>
      <c r="G68" s="487"/>
      <c r="H68" s="487"/>
      <c r="I68" s="487"/>
      <c r="J68" s="488"/>
    </row>
    <row r="69" spans="2:10" hidden="1" outlineLevel="1" x14ac:dyDescent="0.2">
      <c r="B69" s="20" t="str">
        <f>'Default | C_&amp;_I | Mandarin'!B69</f>
        <v>Weight</v>
      </c>
      <c r="C69" s="12" t="str">
        <f>'Default | C_&amp;_I | Mandarin'!C69</f>
        <v>kg</v>
      </c>
      <c r="D69" s="17">
        <f>'Default | C_&amp;_I | Mandarin'!D69</f>
        <v>1000</v>
      </c>
      <c r="E69" s="163"/>
      <c r="F69" s="486"/>
      <c r="G69" s="487"/>
      <c r="H69" s="487"/>
      <c r="I69" s="487"/>
      <c r="J69" s="488"/>
    </row>
    <row r="70" spans="2:10" hidden="1" outlineLevel="1" x14ac:dyDescent="0.2">
      <c r="B70" s="20" t="str">
        <f>'Default | C_&amp;_I | Mandarin'!B70</f>
        <v>Distance to market</v>
      </c>
      <c r="C70" s="12" t="str">
        <f>'Default | C_&amp;_I | Mandarin'!C70</f>
        <v>km</v>
      </c>
      <c r="D70" s="17">
        <f>'Default | C_&amp;_I | Mandarin'!D70</f>
        <v>620</v>
      </c>
      <c r="E70" s="167"/>
      <c r="F70" s="498"/>
      <c r="G70" s="499"/>
      <c r="H70" s="499"/>
      <c r="I70" s="499"/>
      <c r="J70" s="500"/>
    </row>
    <row r="71" spans="2:10" hidden="1" outlineLevel="1" x14ac:dyDescent="0.2">
      <c r="B71" s="21" t="str">
        <f>'Default | C_&amp;_I | Mandarin'!B71</f>
        <v>Freight rate</v>
      </c>
      <c r="C71" s="11" t="str">
        <f>'Default | C_&amp;_I | Mandarin'!C71</f>
        <v>$ / t / km</v>
      </c>
      <c r="D71" s="78">
        <f>'Default | C_&amp;_I | Mandarin'!D71</f>
        <v>0.1</v>
      </c>
      <c r="E71" s="166"/>
      <c r="F71" s="489"/>
      <c r="G71" s="490"/>
      <c r="H71" s="490"/>
      <c r="I71" s="490"/>
      <c r="J71" s="491"/>
    </row>
    <row r="72" spans="2:10" hidden="1" outlineLevel="1" x14ac:dyDescent="0.2"/>
    <row r="73" spans="2:10" hidden="1" outlineLevel="1" x14ac:dyDescent="0.2"/>
    <row r="74" spans="2:10" ht="15" hidden="1" outlineLevel="1" x14ac:dyDescent="0.25">
      <c r="B74" s="23" t="s">
        <v>95</v>
      </c>
      <c r="C74" s="24" t="s">
        <v>7</v>
      </c>
      <c r="D74" s="24" t="s">
        <v>66</v>
      </c>
      <c r="E74" s="24" t="s">
        <v>67</v>
      </c>
      <c r="F74" s="492" t="s">
        <v>68</v>
      </c>
      <c r="G74" s="493"/>
      <c r="H74" s="493"/>
      <c r="I74" s="493"/>
      <c r="J74" s="494"/>
    </row>
    <row r="75" spans="2:10" hidden="1" outlineLevel="1" x14ac:dyDescent="0.2">
      <c r="B75" s="19" t="s">
        <v>15</v>
      </c>
      <c r="C75" s="17" t="s">
        <v>53</v>
      </c>
      <c r="D75" s="237" t="str">
        <f>IF(Selected_Crop=4,IF('PI | User'!$F$16="",'PI | User'!$E$16,'PI | User'!$F$16),"")</f>
        <v/>
      </c>
      <c r="E75" s="165"/>
      <c r="F75" s="495"/>
      <c r="G75" s="496"/>
      <c r="H75" s="496"/>
      <c r="I75" s="496"/>
      <c r="J75" s="497"/>
    </row>
    <row r="76" spans="2:10" hidden="1" outlineLevel="1" x14ac:dyDescent="0.2">
      <c r="B76" s="20" t="s">
        <v>96</v>
      </c>
      <c r="C76" s="17" t="s">
        <v>53</v>
      </c>
      <c r="D76" s="242" t="str">
        <f>IF(Selected_Crop=4,IF('PI | User'!$F$17="",'PI | User'!$E$17,'PI | User'!$F$17),"")</f>
        <v/>
      </c>
      <c r="E76" s="167"/>
      <c r="F76" s="486"/>
      <c r="G76" s="487"/>
      <c r="H76" s="487"/>
      <c r="I76" s="487"/>
      <c r="J76" s="488"/>
    </row>
    <row r="77" spans="2:10" hidden="1" outlineLevel="1" x14ac:dyDescent="0.2">
      <c r="B77" s="20" t="s">
        <v>97</v>
      </c>
      <c r="C77" s="17" t="s">
        <v>53</v>
      </c>
      <c r="D77" s="242" t="str">
        <f>IF(Selected_Crop=4,IF('PI | User'!$F$18="",'PI | User'!$E$18,'PI | User'!$F$18),"")</f>
        <v/>
      </c>
      <c r="E77" s="167"/>
      <c r="F77" s="486"/>
      <c r="G77" s="487"/>
      <c r="H77" s="487"/>
      <c r="I77" s="487"/>
      <c r="J77" s="488"/>
    </row>
    <row r="78" spans="2:10" hidden="1" outlineLevel="1" x14ac:dyDescent="0.2">
      <c r="B78" s="20" t="str">
        <f>'Default | C_&amp;_I | Mandarin'!B78</f>
        <v>On-farm dam capacity</v>
      </c>
      <c r="C78" s="17" t="str">
        <f>'Default | C_&amp;_I | Mandarin'!C78</f>
        <v>ML / ha</v>
      </c>
      <c r="D78" s="26">
        <f>'Default | C_&amp;_I | Mandarin'!D78</f>
        <v>3</v>
      </c>
      <c r="E78" s="167"/>
      <c r="F78" s="486"/>
      <c r="G78" s="487"/>
      <c r="H78" s="487"/>
      <c r="I78" s="487"/>
      <c r="J78" s="488"/>
    </row>
    <row r="79" spans="2:10" hidden="1" outlineLevel="1" x14ac:dyDescent="0.2">
      <c r="B79" s="20" t="str">
        <f>'Default | C_&amp;_I | Mandarin'!B79</f>
        <v>On-farm storage cost</v>
      </c>
      <c r="C79" s="17" t="str">
        <f>'Default | C_&amp;_I | Mandarin'!C79</f>
        <v>$ / ML</v>
      </c>
      <c r="D79" s="17">
        <f>'Default | C_&amp;_I | Mandarin'!D79</f>
        <v>1100</v>
      </c>
      <c r="E79" s="167"/>
      <c r="F79" s="486"/>
      <c r="G79" s="487"/>
      <c r="H79" s="487"/>
      <c r="I79" s="487"/>
      <c r="J79" s="488"/>
    </row>
    <row r="80" spans="2:10" hidden="1" outlineLevel="1" x14ac:dyDescent="0.2">
      <c r="B80" s="20" t="s">
        <v>101</v>
      </c>
      <c r="C80" s="17" t="s">
        <v>100</v>
      </c>
      <c r="D80" s="242" t="str">
        <f>IF(Selected_Crop=4,IF('PI | User'!$F$19="",'PI | User'!$E$19,'PI | User'!$F$19),"")</f>
        <v/>
      </c>
      <c r="E80" s="167"/>
      <c r="F80" s="486"/>
      <c r="G80" s="487"/>
      <c r="H80" s="487"/>
      <c r="I80" s="487"/>
      <c r="J80" s="488"/>
    </row>
    <row r="81" spans="2:53" hidden="1" outlineLevel="1" x14ac:dyDescent="0.2">
      <c r="B81" s="20" t="str">
        <f>'Default | C_&amp;_I | Mandarin'!B81</f>
        <v>Packing and cooling facilities</v>
      </c>
      <c r="C81" s="17" t="str">
        <f>'Default | C_&amp;_I | Mandarin'!C81</f>
        <v>$</v>
      </c>
      <c r="D81" s="242" t="str">
        <f>IF(Selected_Crop=4,IF('PI | User'!$F$20="",'PI | User'!$E$20,'PI | User'!$F$20),"")</f>
        <v/>
      </c>
      <c r="E81" s="167"/>
      <c r="F81" s="486"/>
      <c r="G81" s="487"/>
      <c r="H81" s="487"/>
      <c r="I81" s="487"/>
      <c r="J81" s="488"/>
    </row>
    <row r="82" spans="2:53" hidden="1" outlineLevel="1" x14ac:dyDescent="0.2">
      <c r="B82" s="88"/>
      <c r="C82" s="85"/>
      <c r="D82" s="85"/>
      <c r="E82" s="163"/>
      <c r="F82" s="486"/>
      <c r="G82" s="487"/>
      <c r="H82" s="487"/>
      <c r="I82" s="487"/>
      <c r="J82" s="488"/>
    </row>
    <row r="83" spans="2:53" hidden="1" outlineLevel="1" x14ac:dyDescent="0.2">
      <c r="B83" s="90"/>
      <c r="C83" s="91"/>
      <c r="D83" s="91"/>
      <c r="E83" s="164"/>
      <c r="F83" s="489"/>
      <c r="G83" s="490"/>
      <c r="H83" s="490"/>
      <c r="I83" s="490"/>
      <c r="J83" s="491"/>
    </row>
    <row r="84" spans="2:53" hidden="1" outlineLevel="1" x14ac:dyDescent="0.2"/>
    <row r="85" spans="2:53" hidden="1" outlineLevel="1" x14ac:dyDescent="0.2"/>
    <row r="86" spans="2:53" ht="24" hidden="1" outlineLevel="1" x14ac:dyDescent="0.2">
      <c r="B86" s="106" t="s">
        <v>107</v>
      </c>
      <c r="C86" s="107" t="s">
        <v>7</v>
      </c>
      <c r="D86" s="107" t="s">
        <v>66</v>
      </c>
      <c r="E86" s="107" t="s">
        <v>67</v>
      </c>
      <c r="F86" s="522" t="s">
        <v>68</v>
      </c>
      <c r="G86" s="523"/>
      <c r="H86" s="523"/>
      <c r="I86" s="523"/>
      <c r="J86" s="524"/>
      <c r="L86" s="79" t="s">
        <v>110</v>
      </c>
      <c r="M86" s="37" t="s">
        <v>111</v>
      </c>
      <c r="N86" s="37" t="s">
        <v>29</v>
      </c>
      <c r="O86" s="37" t="s">
        <v>30</v>
      </c>
      <c r="P86" s="37" t="s">
        <v>31</v>
      </c>
      <c r="Q86" s="37" t="s">
        <v>32</v>
      </c>
      <c r="R86" s="37" t="s">
        <v>33</v>
      </c>
      <c r="S86" s="37" t="s">
        <v>34</v>
      </c>
      <c r="T86" s="37" t="s">
        <v>35</v>
      </c>
      <c r="U86" s="37" t="s">
        <v>36</v>
      </c>
      <c r="V86" s="37" t="s">
        <v>37</v>
      </c>
      <c r="W86" s="37" t="s">
        <v>38</v>
      </c>
      <c r="X86" s="37" t="s">
        <v>39</v>
      </c>
      <c r="Y86" s="37" t="s">
        <v>40</v>
      </c>
      <c r="Z86" s="37" t="s">
        <v>41</v>
      </c>
      <c r="AA86" s="37" t="s">
        <v>42</v>
      </c>
      <c r="AB86" s="37" t="s">
        <v>112</v>
      </c>
      <c r="AC86" s="37" t="s">
        <v>113</v>
      </c>
      <c r="AD86" s="37" t="s">
        <v>114</v>
      </c>
      <c r="AE86" s="37" t="s">
        <v>115</v>
      </c>
      <c r="AF86" s="37" t="s">
        <v>116</v>
      </c>
      <c r="AG86" s="37" t="s">
        <v>117</v>
      </c>
      <c r="AH86" s="37" t="s">
        <v>118</v>
      </c>
      <c r="AI86" s="37" t="s">
        <v>119</v>
      </c>
      <c r="AJ86" s="37" t="s">
        <v>120</v>
      </c>
      <c r="AK86" s="37" t="s">
        <v>121</v>
      </c>
      <c r="AL86" s="37" t="s">
        <v>122</v>
      </c>
      <c r="AM86" s="37" t="s">
        <v>123</v>
      </c>
      <c r="AN86" s="37" t="s">
        <v>124</v>
      </c>
      <c r="AO86" s="37" t="s">
        <v>125</v>
      </c>
      <c r="AP86" s="37" t="s">
        <v>126</v>
      </c>
      <c r="AQ86" s="37" t="s">
        <v>127</v>
      </c>
      <c r="AR86" s="37" t="s">
        <v>128</v>
      </c>
      <c r="AS86" s="37" t="s">
        <v>129</v>
      </c>
      <c r="AT86" s="37" t="s">
        <v>130</v>
      </c>
      <c r="AU86" s="37" t="s">
        <v>131</v>
      </c>
      <c r="AV86" s="37" t="s">
        <v>132</v>
      </c>
      <c r="AW86" s="37" t="s">
        <v>133</v>
      </c>
      <c r="AX86" s="37" t="s">
        <v>134</v>
      </c>
      <c r="AY86" s="37" t="s">
        <v>135</v>
      </c>
      <c r="AZ86" s="37" t="s">
        <v>136</v>
      </c>
      <c r="BA86" s="37" t="s">
        <v>137</v>
      </c>
    </row>
    <row r="87" spans="2:53" hidden="1" outlineLevel="1" x14ac:dyDescent="0.2">
      <c r="B87" s="19" t="str">
        <f>'Default | C_&amp;_I | Mandarin'!B87</f>
        <v>Slasher</v>
      </c>
      <c r="C87" s="15" t="str">
        <f>'Default | C_&amp;_I | Mandarin'!C87</f>
        <v>$</v>
      </c>
      <c r="D87" s="254" t="e">
        <f>('Default | C_&amp;_I | Mandarin'!$D87/SUM('Default | C_&amp;_I | Mandarin'!$D$87:$D$98))*$D$99</f>
        <v>#VALUE!</v>
      </c>
      <c r="E87" s="165"/>
      <c r="F87" s="495"/>
      <c r="G87" s="496"/>
      <c r="H87" s="496"/>
      <c r="I87" s="496"/>
      <c r="J87" s="497"/>
      <c r="L87" s="99">
        <f>'Default | C_&amp;_I | Mandarin'!L87</f>
        <v>3</v>
      </c>
      <c r="M87" s="109">
        <v>1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  <c r="S87" s="109">
        <v>0</v>
      </c>
      <c r="T87" s="109">
        <v>0</v>
      </c>
      <c r="U87" s="109">
        <v>0</v>
      </c>
      <c r="V87" s="109">
        <v>0</v>
      </c>
      <c r="W87" s="109">
        <v>0</v>
      </c>
      <c r="X87" s="109">
        <v>0</v>
      </c>
      <c r="Y87" s="109">
        <v>0</v>
      </c>
      <c r="Z87" s="109">
        <v>0</v>
      </c>
      <c r="AA87" s="109">
        <v>0</v>
      </c>
      <c r="AB87" s="109">
        <v>0</v>
      </c>
      <c r="AC87" s="109">
        <v>0</v>
      </c>
      <c r="AD87" s="109">
        <v>0</v>
      </c>
      <c r="AE87" s="109">
        <v>0</v>
      </c>
      <c r="AF87" s="109">
        <v>0</v>
      </c>
      <c r="AG87" s="109">
        <v>1</v>
      </c>
      <c r="AH87" s="109">
        <v>0</v>
      </c>
      <c r="AI87" s="109">
        <v>0</v>
      </c>
      <c r="AJ87" s="109">
        <v>0</v>
      </c>
      <c r="AK87" s="109">
        <v>0</v>
      </c>
      <c r="AL87" s="109">
        <v>0</v>
      </c>
      <c r="AM87" s="109">
        <v>0</v>
      </c>
      <c r="AN87" s="109">
        <v>0</v>
      </c>
      <c r="AO87" s="109">
        <v>0</v>
      </c>
      <c r="AP87" s="109">
        <v>0</v>
      </c>
      <c r="AQ87" s="109">
        <v>0</v>
      </c>
      <c r="AR87" s="109">
        <v>0</v>
      </c>
      <c r="AS87" s="109">
        <v>0</v>
      </c>
      <c r="AT87" s="109">
        <v>0</v>
      </c>
      <c r="AU87" s="109">
        <v>0</v>
      </c>
      <c r="AV87" s="109">
        <v>0</v>
      </c>
      <c r="AW87" s="109">
        <v>0</v>
      </c>
      <c r="AX87" s="109">
        <v>0</v>
      </c>
      <c r="AY87" s="109">
        <v>0</v>
      </c>
      <c r="AZ87" s="109">
        <v>0</v>
      </c>
      <c r="BA87" s="109">
        <v>1</v>
      </c>
    </row>
    <row r="88" spans="2:53" hidden="1" outlineLevel="1" x14ac:dyDescent="0.2">
      <c r="B88" s="20" t="str">
        <f>'Default | C_&amp;_I | Mandarin'!B88</f>
        <v>Herbicide boom</v>
      </c>
      <c r="C88" s="17" t="str">
        <f>'Default | C_&amp;_I | Mandarin'!C88</f>
        <v>$</v>
      </c>
      <c r="D88" s="85" t="e">
        <f>('Default | C_&amp;_I | Mandarin'!$D88/SUM('Default | C_&amp;_I | Mandarin'!$D$87:$D$98))*$D$99</f>
        <v>#VALUE!</v>
      </c>
      <c r="E88" s="167"/>
      <c r="F88" s="486"/>
      <c r="G88" s="487"/>
      <c r="H88" s="487"/>
      <c r="I88" s="487"/>
      <c r="J88" s="488"/>
      <c r="L88" s="99">
        <f>'Default | C_&amp;_I | Mandarin'!L88</f>
        <v>5</v>
      </c>
      <c r="M88" s="109">
        <v>1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  <c r="S88" s="109">
        <v>0</v>
      </c>
      <c r="T88" s="109">
        <v>0</v>
      </c>
      <c r="U88" s="109">
        <v>0</v>
      </c>
      <c r="V88" s="109">
        <v>0</v>
      </c>
      <c r="W88" s="109">
        <v>1</v>
      </c>
      <c r="X88" s="109">
        <v>0</v>
      </c>
      <c r="Y88" s="109">
        <v>0</v>
      </c>
      <c r="Z88" s="109">
        <v>0</v>
      </c>
      <c r="AA88" s="109">
        <v>0</v>
      </c>
      <c r="AB88" s="109">
        <v>0</v>
      </c>
      <c r="AC88" s="109">
        <v>0</v>
      </c>
      <c r="AD88" s="109">
        <v>0</v>
      </c>
      <c r="AE88" s="109">
        <v>0</v>
      </c>
      <c r="AF88" s="109">
        <v>0</v>
      </c>
      <c r="AG88" s="109">
        <v>1</v>
      </c>
      <c r="AH88" s="109">
        <v>0</v>
      </c>
      <c r="AI88" s="109">
        <v>0</v>
      </c>
      <c r="AJ88" s="109">
        <v>0</v>
      </c>
      <c r="AK88" s="109">
        <v>0</v>
      </c>
      <c r="AL88" s="109">
        <v>0</v>
      </c>
      <c r="AM88" s="109">
        <v>0</v>
      </c>
      <c r="AN88" s="109">
        <v>0</v>
      </c>
      <c r="AO88" s="109">
        <v>0</v>
      </c>
      <c r="AP88" s="109">
        <v>0</v>
      </c>
      <c r="AQ88" s="109">
        <v>1</v>
      </c>
      <c r="AR88" s="109">
        <v>0</v>
      </c>
      <c r="AS88" s="109">
        <v>0</v>
      </c>
      <c r="AT88" s="109">
        <v>0</v>
      </c>
      <c r="AU88" s="109">
        <v>0</v>
      </c>
      <c r="AV88" s="109">
        <v>0</v>
      </c>
      <c r="AW88" s="109">
        <v>0</v>
      </c>
      <c r="AX88" s="109">
        <v>0</v>
      </c>
      <c r="AY88" s="109">
        <v>0</v>
      </c>
      <c r="AZ88" s="109">
        <v>0</v>
      </c>
      <c r="BA88" s="109">
        <v>1</v>
      </c>
    </row>
    <row r="89" spans="2:53" hidden="1" outlineLevel="1" x14ac:dyDescent="0.2">
      <c r="B89" s="20" t="str">
        <f>'Default | C_&amp;_I | Mandarin'!B89</f>
        <v>Bike</v>
      </c>
      <c r="C89" s="17" t="str">
        <f>'Default | C_&amp;_I | Mandarin'!C89</f>
        <v>$</v>
      </c>
      <c r="D89" s="85" t="e">
        <f>('Default | C_&amp;_I | Mandarin'!$D89/SUM('Default | C_&amp;_I | Mandarin'!$D$87:$D$98))*$D$99</f>
        <v>#VALUE!</v>
      </c>
      <c r="E89" s="167"/>
      <c r="F89" s="486"/>
      <c r="G89" s="487"/>
      <c r="H89" s="487"/>
      <c r="I89" s="487"/>
      <c r="J89" s="488"/>
      <c r="L89" s="99">
        <f>'Default | C_&amp;_I | Mandarin'!L89</f>
        <v>9</v>
      </c>
      <c r="M89" s="109">
        <v>1</v>
      </c>
      <c r="N89" s="109">
        <v>0</v>
      </c>
      <c r="O89" s="109">
        <v>0</v>
      </c>
      <c r="P89" s="109">
        <v>0</v>
      </c>
      <c r="Q89" s="109">
        <v>0</v>
      </c>
      <c r="R89" s="109">
        <v>1</v>
      </c>
      <c r="S89" s="109">
        <v>0</v>
      </c>
      <c r="T89" s="109">
        <v>0</v>
      </c>
      <c r="U89" s="109">
        <v>0</v>
      </c>
      <c r="V89" s="109">
        <v>0</v>
      </c>
      <c r="W89" s="109">
        <v>1</v>
      </c>
      <c r="X89" s="109">
        <v>0</v>
      </c>
      <c r="Y89" s="109">
        <v>0</v>
      </c>
      <c r="Z89" s="109">
        <v>0</v>
      </c>
      <c r="AA89" s="109">
        <v>0</v>
      </c>
      <c r="AB89" s="109">
        <v>1</v>
      </c>
      <c r="AC89" s="109">
        <v>0</v>
      </c>
      <c r="AD89" s="109">
        <v>0</v>
      </c>
      <c r="AE89" s="109">
        <v>0</v>
      </c>
      <c r="AF89" s="109">
        <v>0</v>
      </c>
      <c r="AG89" s="109">
        <v>1</v>
      </c>
      <c r="AH89" s="109">
        <v>0</v>
      </c>
      <c r="AI89" s="109">
        <v>0</v>
      </c>
      <c r="AJ89" s="109">
        <v>0</v>
      </c>
      <c r="AK89" s="109">
        <v>0</v>
      </c>
      <c r="AL89" s="109">
        <v>1</v>
      </c>
      <c r="AM89" s="109">
        <v>0</v>
      </c>
      <c r="AN89" s="109">
        <v>0</v>
      </c>
      <c r="AO89" s="109">
        <v>0</v>
      </c>
      <c r="AP89" s="109">
        <v>0</v>
      </c>
      <c r="AQ89" s="109">
        <v>1</v>
      </c>
      <c r="AR89" s="109">
        <v>0</v>
      </c>
      <c r="AS89" s="109">
        <v>0</v>
      </c>
      <c r="AT89" s="109">
        <v>0</v>
      </c>
      <c r="AU89" s="109">
        <v>0</v>
      </c>
      <c r="AV89" s="109">
        <v>1</v>
      </c>
      <c r="AW89" s="109">
        <v>0</v>
      </c>
      <c r="AX89" s="109">
        <v>0</v>
      </c>
      <c r="AY89" s="109">
        <v>0</v>
      </c>
      <c r="AZ89" s="109">
        <v>0</v>
      </c>
      <c r="BA89" s="109">
        <v>1</v>
      </c>
    </row>
    <row r="90" spans="2:53" hidden="1" outlineLevel="1" x14ac:dyDescent="0.2">
      <c r="B90" s="20" t="str">
        <f>'Default | C_&amp;_I | Mandarin'!B90</f>
        <v>Airblast sprayer</v>
      </c>
      <c r="C90" s="17" t="str">
        <f>'Default | C_&amp;_I | Mandarin'!C90</f>
        <v>$</v>
      </c>
      <c r="D90" s="85" t="e">
        <f>('Default | C_&amp;_I | Mandarin'!$D90/SUM('Default | C_&amp;_I | Mandarin'!$D$87:$D$98))*$D$99</f>
        <v>#VALUE!</v>
      </c>
      <c r="E90" s="167"/>
      <c r="F90" s="486"/>
      <c r="G90" s="487"/>
      <c r="H90" s="487"/>
      <c r="I90" s="487"/>
      <c r="J90" s="488"/>
      <c r="L90" s="99">
        <f>'Default | C_&amp;_I | Mandarin'!L90</f>
        <v>5</v>
      </c>
      <c r="M90" s="109">
        <v>1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  <c r="S90" s="109">
        <v>0</v>
      </c>
      <c r="T90" s="109">
        <v>0</v>
      </c>
      <c r="U90" s="109">
        <v>0</v>
      </c>
      <c r="V90" s="109">
        <v>0</v>
      </c>
      <c r="W90" s="109">
        <v>1</v>
      </c>
      <c r="X90" s="109">
        <v>0</v>
      </c>
      <c r="Y90" s="109">
        <v>0</v>
      </c>
      <c r="Z90" s="109">
        <v>0</v>
      </c>
      <c r="AA90" s="109">
        <v>0</v>
      </c>
      <c r="AB90" s="109">
        <v>0</v>
      </c>
      <c r="AC90" s="109">
        <v>0</v>
      </c>
      <c r="AD90" s="109">
        <v>0</v>
      </c>
      <c r="AE90" s="109">
        <v>0</v>
      </c>
      <c r="AF90" s="109">
        <v>0</v>
      </c>
      <c r="AG90" s="109">
        <v>1</v>
      </c>
      <c r="AH90" s="109">
        <v>0</v>
      </c>
      <c r="AI90" s="109">
        <v>0</v>
      </c>
      <c r="AJ90" s="109">
        <v>0</v>
      </c>
      <c r="AK90" s="109">
        <v>0</v>
      </c>
      <c r="AL90" s="109">
        <v>0</v>
      </c>
      <c r="AM90" s="109">
        <v>0</v>
      </c>
      <c r="AN90" s="109">
        <v>0</v>
      </c>
      <c r="AO90" s="109">
        <v>0</v>
      </c>
      <c r="AP90" s="109">
        <v>0</v>
      </c>
      <c r="AQ90" s="109">
        <v>1</v>
      </c>
      <c r="AR90" s="109">
        <v>0</v>
      </c>
      <c r="AS90" s="109">
        <v>0</v>
      </c>
      <c r="AT90" s="109">
        <v>0</v>
      </c>
      <c r="AU90" s="109">
        <v>0</v>
      </c>
      <c r="AV90" s="109">
        <v>0</v>
      </c>
      <c r="AW90" s="109">
        <v>0</v>
      </c>
      <c r="AX90" s="109">
        <v>0</v>
      </c>
      <c r="AY90" s="109">
        <v>0</v>
      </c>
      <c r="AZ90" s="109">
        <v>0</v>
      </c>
      <c r="BA90" s="109">
        <v>1</v>
      </c>
    </row>
    <row r="91" spans="2:53" hidden="1" outlineLevel="1" x14ac:dyDescent="0.2">
      <c r="B91" s="20" t="str">
        <f>'Default | C_&amp;_I | Mandarin'!B91</f>
        <v>Mulcher</v>
      </c>
      <c r="C91" s="17" t="str">
        <f>'Default | C_&amp;_I | Mandarin'!C91</f>
        <v>$</v>
      </c>
      <c r="D91" s="85" t="e">
        <f>('Default | C_&amp;_I | Mandarin'!$D91/SUM('Default | C_&amp;_I | Mandarin'!$D$87:$D$98))*$D$99</f>
        <v>#VALUE!</v>
      </c>
      <c r="E91" s="167"/>
      <c r="F91" s="486"/>
      <c r="G91" s="487"/>
      <c r="H91" s="487"/>
      <c r="I91" s="487"/>
      <c r="J91" s="488"/>
      <c r="L91" s="99">
        <f>'Default | C_&amp;_I | Mandarin'!L91</f>
        <v>5</v>
      </c>
      <c r="M91" s="109">
        <v>1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  <c r="S91" s="109">
        <v>0</v>
      </c>
      <c r="T91" s="109">
        <v>0</v>
      </c>
      <c r="U91" s="109">
        <v>0</v>
      </c>
      <c r="V91" s="109">
        <v>0</v>
      </c>
      <c r="W91" s="109">
        <v>1</v>
      </c>
      <c r="X91" s="109">
        <v>0</v>
      </c>
      <c r="Y91" s="109">
        <v>0</v>
      </c>
      <c r="Z91" s="109">
        <v>0</v>
      </c>
      <c r="AA91" s="109">
        <v>0</v>
      </c>
      <c r="AB91" s="109">
        <v>0</v>
      </c>
      <c r="AC91" s="109">
        <v>0</v>
      </c>
      <c r="AD91" s="109">
        <v>0</v>
      </c>
      <c r="AE91" s="109">
        <v>0</v>
      </c>
      <c r="AF91" s="109">
        <v>0</v>
      </c>
      <c r="AG91" s="109">
        <v>1</v>
      </c>
      <c r="AH91" s="109">
        <v>0</v>
      </c>
      <c r="AI91" s="109">
        <v>0</v>
      </c>
      <c r="AJ91" s="109">
        <v>0</v>
      </c>
      <c r="AK91" s="109">
        <v>0</v>
      </c>
      <c r="AL91" s="109">
        <v>0</v>
      </c>
      <c r="AM91" s="109">
        <v>0</v>
      </c>
      <c r="AN91" s="109">
        <v>0</v>
      </c>
      <c r="AO91" s="109">
        <v>0</v>
      </c>
      <c r="AP91" s="109">
        <v>0</v>
      </c>
      <c r="AQ91" s="109">
        <v>1</v>
      </c>
      <c r="AR91" s="109">
        <v>0</v>
      </c>
      <c r="AS91" s="109">
        <v>0</v>
      </c>
      <c r="AT91" s="109">
        <v>0</v>
      </c>
      <c r="AU91" s="109">
        <v>0</v>
      </c>
      <c r="AV91" s="109">
        <v>0</v>
      </c>
      <c r="AW91" s="109">
        <v>0</v>
      </c>
      <c r="AX91" s="109">
        <v>0</v>
      </c>
      <c r="AY91" s="109">
        <v>0</v>
      </c>
      <c r="AZ91" s="109">
        <v>0</v>
      </c>
      <c r="BA91" s="109">
        <v>1</v>
      </c>
    </row>
    <row r="92" spans="2:53" hidden="1" outlineLevel="1" x14ac:dyDescent="0.2">
      <c r="B92" s="20" t="str">
        <f>'Default | C_&amp;_I | Mandarin'!B92</f>
        <v>Skirting blade</v>
      </c>
      <c r="C92" s="17" t="str">
        <f>'Default | C_&amp;_I | Mandarin'!C92</f>
        <v>$</v>
      </c>
      <c r="D92" s="85" t="e">
        <f>('Default | C_&amp;_I | Mandarin'!$D92/SUM('Default | C_&amp;_I | Mandarin'!$D$87:$D$98))*$D$99</f>
        <v>#VALUE!</v>
      </c>
      <c r="E92" s="167"/>
      <c r="F92" s="486"/>
      <c r="G92" s="487"/>
      <c r="H92" s="487"/>
      <c r="I92" s="487"/>
      <c r="J92" s="488"/>
      <c r="L92" s="99">
        <f>'Default | C_&amp;_I | Mandarin'!L92</f>
        <v>3</v>
      </c>
      <c r="M92" s="109">
        <v>1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  <c r="S92" s="109">
        <v>0</v>
      </c>
      <c r="T92" s="109">
        <v>0</v>
      </c>
      <c r="U92" s="109">
        <v>0</v>
      </c>
      <c r="V92" s="109">
        <v>0</v>
      </c>
      <c r="W92" s="109">
        <v>0</v>
      </c>
      <c r="X92" s="109">
        <v>0</v>
      </c>
      <c r="Y92" s="109">
        <v>0</v>
      </c>
      <c r="Z92" s="109">
        <v>0</v>
      </c>
      <c r="AA92" s="109">
        <v>0</v>
      </c>
      <c r="AB92" s="109">
        <v>0</v>
      </c>
      <c r="AC92" s="109">
        <v>0</v>
      </c>
      <c r="AD92" s="109">
        <v>0</v>
      </c>
      <c r="AE92" s="109">
        <v>0</v>
      </c>
      <c r="AF92" s="109">
        <v>0</v>
      </c>
      <c r="AG92" s="109">
        <v>1</v>
      </c>
      <c r="AH92" s="109">
        <v>0</v>
      </c>
      <c r="AI92" s="109">
        <v>0</v>
      </c>
      <c r="AJ92" s="109">
        <v>0</v>
      </c>
      <c r="AK92" s="109">
        <v>0</v>
      </c>
      <c r="AL92" s="109">
        <v>0</v>
      </c>
      <c r="AM92" s="109">
        <v>0</v>
      </c>
      <c r="AN92" s="109">
        <v>0</v>
      </c>
      <c r="AO92" s="109">
        <v>0</v>
      </c>
      <c r="AP92" s="109">
        <v>0</v>
      </c>
      <c r="AQ92" s="109">
        <v>0</v>
      </c>
      <c r="AR92" s="109">
        <v>0</v>
      </c>
      <c r="AS92" s="109">
        <v>0</v>
      </c>
      <c r="AT92" s="109">
        <v>0</v>
      </c>
      <c r="AU92" s="109">
        <v>0</v>
      </c>
      <c r="AV92" s="109">
        <v>0</v>
      </c>
      <c r="AW92" s="109">
        <v>0</v>
      </c>
      <c r="AX92" s="109">
        <v>0</v>
      </c>
      <c r="AY92" s="109">
        <v>0</v>
      </c>
      <c r="AZ92" s="109">
        <v>0</v>
      </c>
      <c r="BA92" s="109">
        <v>1</v>
      </c>
    </row>
    <row r="93" spans="2:53" hidden="1" outlineLevel="1" x14ac:dyDescent="0.2">
      <c r="B93" s="20" t="str">
        <f>'Default | C_&amp;_I | Mandarin'!B93</f>
        <v>Fertigation unit</v>
      </c>
      <c r="C93" s="17" t="str">
        <f>'Default | C_&amp;_I | Mandarin'!C93</f>
        <v>$</v>
      </c>
      <c r="D93" s="85" t="e">
        <f>('Default | C_&amp;_I | Mandarin'!$D93/SUM('Default | C_&amp;_I | Mandarin'!$D$87:$D$98))*$D$99</f>
        <v>#VALUE!</v>
      </c>
      <c r="E93" s="167"/>
      <c r="F93" s="486"/>
      <c r="G93" s="487"/>
      <c r="H93" s="487"/>
      <c r="I93" s="487"/>
      <c r="J93" s="488"/>
      <c r="L93" s="99">
        <f>'Default | C_&amp;_I | Mandarin'!L93</f>
        <v>5</v>
      </c>
      <c r="M93" s="109">
        <v>1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  <c r="S93" s="109">
        <v>0</v>
      </c>
      <c r="T93" s="109">
        <v>0</v>
      </c>
      <c r="U93" s="109">
        <v>0</v>
      </c>
      <c r="V93" s="109">
        <v>0</v>
      </c>
      <c r="W93" s="109">
        <v>1</v>
      </c>
      <c r="X93" s="109">
        <v>0</v>
      </c>
      <c r="Y93" s="109">
        <v>0</v>
      </c>
      <c r="Z93" s="109">
        <v>0</v>
      </c>
      <c r="AA93" s="109">
        <v>0</v>
      </c>
      <c r="AB93" s="109">
        <v>0</v>
      </c>
      <c r="AC93" s="109">
        <v>0</v>
      </c>
      <c r="AD93" s="109">
        <v>0</v>
      </c>
      <c r="AE93" s="109">
        <v>0</v>
      </c>
      <c r="AF93" s="109">
        <v>0</v>
      </c>
      <c r="AG93" s="109">
        <v>1</v>
      </c>
      <c r="AH93" s="109">
        <v>0</v>
      </c>
      <c r="AI93" s="109">
        <v>0</v>
      </c>
      <c r="AJ93" s="109">
        <v>0</v>
      </c>
      <c r="AK93" s="109">
        <v>0</v>
      </c>
      <c r="AL93" s="109">
        <v>0</v>
      </c>
      <c r="AM93" s="109">
        <v>0</v>
      </c>
      <c r="AN93" s="109">
        <v>0</v>
      </c>
      <c r="AO93" s="109">
        <v>0</v>
      </c>
      <c r="AP93" s="109">
        <v>0</v>
      </c>
      <c r="AQ93" s="109">
        <v>1</v>
      </c>
      <c r="AR93" s="109">
        <v>0</v>
      </c>
      <c r="AS93" s="109">
        <v>0</v>
      </c>
      <c r="AT93" s="109">
        <v>0</v>
      </c>
      <c r="AU93" s="109">
        <v>0</v>
      </c>
      <c r="AV93" s="109">
        <v>0</v>
      </c>
      <c r="AW93" s="109">
        <v>0</v>
      </c>
      <c r="AX93" s="109">
        <v>0</v>
      </c>
      <c r="AY93" s="109">
        <v>0</v>
      </c>
      <c r="AZ93" s="109">
        <v>0</v>
      </c>
      <c r="BA93" s="109">
        <v>1</v>
      </c>
    </row>
    <row r="94" spans="2:53" hidden="1" outlineLevel="1" x14ac:dyDescent="0.2">
      <c r="B94" s="20" t="str">
        <f>'Default | C_&amp;_I | Mandarin'!B94</f>
        <v>Sod drill seeder</v>
      </c>
      <c r="C94" s="17" t="str">
        <f>'Default | C_&amp;_I | Mandarin'!C94</f>
        <v>$</v>
      </c>
      <c r="D94" s="85" t="e">
        <f>('Default | C_&amp;_I | Mandarin'!$D94/SUM('Default | C_&amp;_I | Mandarin'!$D$87:$D$98))*$D$99</f>
        <v>#VALUE!</v>
      </c>
      <c r="E94" s="167"/>
      <c r="F94" s="486"/>
      <c r="G94" s="487"/>
      <c r="H94" s="487"/>
      <c r="I94" s="487"/>
      <c r="J94" s="488"/>
      <c r="L94" s="99">
        <f>'Default | C_&amp;_I | Mandarin'!L94</f>
        <v>5</v>
      </c>
      <c r="M94" s="109">
        <v>1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  <c r="S94" s="109">
        <v>0</v>
      </c>
      <c r="T94" s="109">
        <v>0</v>
      </c>
      <c r="U94" s="109">
        <v>0</v>
      </c>
      <c r="V94" s="109">
        <v>0</v>
      </c>
      <c r="W94" s="109">
        <v>1</v>
      </c>
      <c r="X94" s="109">
        <v>0</v>
      </c>
      <c r="Y94" s="109">
        <v>0</v>
      </c>
      <c r="Z94" s="109">
        <v>0</v>
      </c>
      <c r="AA94" s="109">
        <v>0</v>
      </c>
      <c r="AB94" s="109">
        <v>0</v>
      </c>
      <c r="AC94" s="109">
        <v>0</v>
      </c>
      <c r="AD94" s="109">
        <v>0</v>
      </c>
      <c r="AE94" s="109">
        <v>0</v>
      </c>
      <c r="AF94" s="109">
        <v>0</v>
      </c>
      <c r="AG94" s="109">
        <v>1</v>
      </c>
      <c r="AH94" s="109">
        <v>0</v>
      </c>
      <c r="AI94" s="109">
        <v>0</v>
      </c>
      <c r="AJ94" s="109">
        <v>0</v>
      </c>
      <c r="AK94" s="109">
        <v>0</v>
      </c>
      <c r="AL94" s="109">
        <v>0</v>
      </c>
      <c r="AM94" s="109">
        <v>0</v>
      </c>
      <c r="AN94" s="109">
        <v>0</v>
      </c>
      <c r="AO94" s="109">
        <v>0</v>
      </c>
      <c r="AP94" s="109">
        <v>0</v>
      </c>
      <c r="AQ94" s="109">
        <v>1</v>
      </c>
      <c r="AR94" s="109">
        <v>0</v>
      </c>
      <c r="AS94" s="109">
        <v>0</v>
      </c>
      <c r="AT94" s="109">
        <v>0</v>
      </c>
      <c r="AU94" s="109">
        <v>0</v>
      </c>
      <c r="AV94" s="109">
        <v>0</v>
      </c>
      <c r="AW94" s="109">
        <v>0</v>
      </c>
      <c r="AX94" s="109">
        <v>0</v>
      </c>
      <c r="AY94" s="109">
        <v>0</v>
      </c>
      <c r="AZ94" s="109">
        <v>0</v>
      </c>
      <c r="BA94" s="109">
        <v>1</v>
      </c>
    </row>
    <row r="95" spans="2:53" hidden="1" outlineLevel="1" x14ac:dyDescent="0.2">
      <c r="B95" s="20" t="str">
        <f>'Default | C_&amp;_I | Mandarin'!B95</f>
        <v>Fork lift</v>
      </c>
      <c r="C95" s="17" t="str">
        <f>'Default | C_&amp;_I | Mandarin'!C95</f>
        <v>$</v>
      </c>
      <c r="D95" s="85" t="e">
        <f>('Default | C_&amp;_I | Mandarin'!$D95/SUM('Default | C_&amp;_I | Mandarin'!$D$87:$D$98))*$D$99</f>
        <v>#VALUE!</v>
      </c>
      <c r="E95" s="167"/>
      <c r="F95" s="486"/>
      <c r="G95" s="487"/>
      <c r="H95" s="487"/>
      <c r="I95" s="487"/>
      <c r="J95" s="488"/>
      <c r="L95" s="99">
        <f>'Default | C_&amp;_I | Mandarin'!L95</f>
        <v>5</v>
      </c>
      <c r="M95" s="109">
        <v>1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  <c r="S95" s="109">
        <v>0</v>
      </c>
      <c r="T95" s="109">
        <v>0</v>
      </c>
      <c r="U95" s="109">
        <v>0</v>
      </c>
      <c r="V95" s="109">
        <v>0</v>
      </c>
      <c r="W95" s="109">
        <v>1</v>
      </c>
      <c r="X95" s="109">
        <v>0</v>
      </c>
      <c r="Y95" s="109">
        <v>0</v>
      </c>
      <c r="Z95" s="109">
        <v>0</v>
      </c>
      <c r="AA95" s="109">
        <v>0</v>
      </c>
      <c r="AB95" s="109">
        <v>0</v>
      </c>
      <c r="AC95" s="109">
        <v>0</v>
      </c>
      <c r="AD95" s="109">
        <v>0</v>
      </c>
      <c r="AE95" s="109">
        <v>0</v>
      </c>
      <c r="AF95" s="109">
        <v>0</v>
      </c>
      <c r="AG95" s="109">
        <v>1</v>
      </c>
      <c r="AH95" s="109">
        <v>0</v>
      </c>
      <c r="AI95" s="109">
        <v>0</v>
      </c>
      <c r="AJ95" s="109">
        <v>0</v>
      </c>
      <c r="AK95" s="109">
        <v>0</v>
      </c>
      <c r="AL95" s="109">
        <v>0</v>
      </c>
      <c r="AM95" s="109">
        <v>0</v>
      </c>
      <c r="AN95" s="109">
        <v>0</v>
      </c>
      <c r="AO95" s="109">
        <v>0</v>
      </c>
      <c r="AP95" s="109">
        <v>0</v>
      </c>
      <c r="AQ95" s="109">
        <v>1</v>
      </c>
      <c r="AR95" s="109">
        <v>0</v>
      </c>
      <c r="AS95" s="109">
        <v>0</v>
      </c>
      <c r="AT95" s="109">
        <v>0</v>
      </c>
      <c r="AU95" s="109">
        <v>0</v>
      </c>
      <c r="AV95" s="109">
        <v>0</v>
      </c>
      <c r="AW95" s="109">
        <v>0</v>
      </c>
      <c r="AX95" s="109">
        <v>0</v>
      </c>
      <c r="AY95" s="109">
        <v>0</v>
      </c>
      <c r="AZ95" s="109">
        <v>0</v>
      </c>
      <c r="BA95" s="109">
        <v>1</v>
      </c>
    </row>
    <row r="96" spans="2:53" hidden="1" outlineLevel="1" x14ac:dyDescent="0.2">
      <c r="B96" s="20" t="str">
        <f>'Default | C_&amp;_I | Mandarin'!B96</f>
        <v>Other equipment</v>
      </c>
      <c r="C96" s="17" t="str">
        <f>'Default | C_&amp;_I | Mandarin'!C96</f>
        <v>$</v>
      </c>
      <c r="D96" s="85" t="e">
        <f>('Default | C_&amp;_I | Mandarin'!$D96/SUM('Default | C_&amp;_I | Mandarin'!$D$87:$D$98))*$D$99</f>
        <v>#VALUE!</v>
      </c>
      <c r="E96" s="167"/>
      <c r="F96" s="486"/>
      <c r="G96" s="487"/>
      <c r="H96" s="487"/>
      <c r="I96" s="487"/>
      <c r="J96" s="488"/>
      <c r="L96" s="99">
        <f>'Default | C_&amp;_I | Mandarin'!L96</f>
        <v>3</v>
      </c>
      <c r="M96" s="109">
        <v>1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  <c r="S96" s="109">
        <v>0</v>
      </c>
      <c r="T96" s="109">
        <v>0</v>
      </c>
      <c r="U96" s="109">
        <v>0</v>
      </c>
      <c r="V96" s="109">
        <v>0</v>
      </c>
      <c r="W96" s="109">
        <v>0</v>
      </c>
      <c r="X96" s="109">
        <v>0</v>
      </c>
      <c r="Y96" s="109">
        <v>0</v>
      </c>
      <c r="Z96" s="109">
        <v>0</v>
      </c>
      <c r="AA96" s="109">
        <v>0</v>
      </c>
      <c r="AB96" s="109">
        <v>1</v>
      </c>
      <c r="AC96" s="109">
        <v>0</v>
      </c>
      <c r="AD96" s="109">
        <v>0</v>
      </c>
      <c r="AE96" s="109">
        <v>0</v>
      </c>
      <c r="AF96" s="109">
        <v>0</v>
      </c>
      <c r="AG96" s="109">
        <v>0</v>
      </c>
      <c r="AH96" s="109">
        <v>0</v>
      </c>
      <c r="AI96" s="109">
        <v>0</v>
      </c>
      <c r="AJ96" s="109">
        <v>0</v>
      </c>
      <c r="AK96" s="109">
        <v>0</v>
      </c>
      <c r="AL96" s="109">
        <v>0</v>
      </c>
      <c r="AM96" s="109">
        <v>0</v>
      </c>
      <c r="AN96" s="109">
        <v>0</v>
      </c>
      <c r="AO96" s="109">
        <v>0</v>
      </c>
      <c r="AP96" s="109">
        <v>0</v>
      </c>
      <c r="AQ96" s="109">
        <v>1</v>
      </c>
      <c r="AR96" s="109">
        <v>0</v>
      </c>
      <c r="AS96" s="109">
        <v>0</v>
      </c>
      <c r="AT96" s="109">
        <v>0</v>
      </c>
      <c r="AU96" s="109">
        <v>0</v>
      </c>
      <c r="AV96" s="109">
        <v>0</v>
      </c>
      <c r="AW96" s="109">
        <v>0</v>
      </c>
      <c r="AX96" s="109">
        <v>0</v>
      </c>
      <c r="AY96" s="109">
        <v>0</v>
      </c>
      <c r="AZ96" s="109">
        <v>0</v>
      </c>
      <c r="BA96" s="109">
        <v>0</v>
      </c>
    </row>
    <row r="97" spans="2:53" hidden="1" outlineLevel="1" x14ac:dyDescent="0.2">
      <c r="B97" s="20" t="str">
        <f>'Default | C_&amp;_I | Mandarin'!B97</f>
        <v>95hp tractor</v>
      </c>
      <c r="C97" s="17" t="str">
        <f>'Default | C_&amp;_I | Mandarin'!C97</f>
        <v>$</v>
      </c>
      <c r="D97" s="85" t="e">
        <f>('Default | C_&amp;_I | Mandarin'!$D97/SUM('Default | C_&amp;_I | Mandarin'!$D$87:$D$98))*$D$99</f>
        <v>#VALUE!</v>
      </c>
      <c r="E97" s="167"/>
      <c r="F97" s="486"/>
      <c r="G97" s="487"/>
      <c r="H97" s="487"/>
      <c r="I97" s="487"/>
      <c r="J97" s="488"/>
      <c r="L97" s="99">
        <f>'Default | C_&amp;_I | Mandarin'!L97</f>
        <v>3</v>
      </c>
      <c r="M97" s="109">
        <v>1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  <c r="S97" s="109">
        <v>0</v>
      </c>
      <c r="T97" s="109">
        <v>0</v>
      </c>
      <c r="U97" s="109">
        <v>0</v>
      </c>
      <c r="V97" s="109">
        <v>0</v>
      </c>
      <c r="W97" s="109">
        <v>0</v>
      </c>
      <c r="X97" s="109">
        <v>0</v>
      </c>
      <c r="Y97" s="109">
        <v>0</v>
      </c>
      <c r="Z97" s="109">
        <v>0</v>
      </c>
      <c r="AA97" s="109">
        <v>0</v>
      </c>
      <c r="AB97" s="109">
        <v>0</v>
      </c>
      <c r="AC97" s="109">
        <v>0</v>
      </c>
      <c r="AD97" s="109">
        <v>0</v>
      </c>
      <c r="AE97" s="109">
        <v>0</v>
      </c>
      <c r="AF97" s="109">
        <v>0</v>
      </c>
      <c r="AG97" s="109">
        <v>1</v>
      </c>
      <c r="AH97" s="109">
        <v>0</v>
      </c>
      <c r="AI97" s="109">
        <v>0</v>
      </c>
      <c r="AJ97" s="109">
        <v>0</v>
      </c>
      <c r="AK97" s="109">
        <v>0</v>
      </c>
      <c r="AL97" s="109">
        <v>0</v>
      </c>
      <c r="AM97" s="109">
        <v>0</v>
      </c>
      <c r="AN97" s="109">
        <v>0</v>
      </c>
      <c r="AO97" s="109">
        <v>0</v>
      </c>
      <c r="AP97" s="109">
        <v>0</v>
      </c>
      <c r="AQ97" s="109">
        <v>0</v>
      </c>
      <c r="AR97" s="109">
        <v>0</v>
      </c>
      <c r="AS97" s="109">
        <v>0</v>
      </c>
      <c r="AT97" s="109">
        <v>0</v>
      </c>
      <c r="AU97" s="109">
        <v>0</v>
      </c>
      <c r="AV97" s="109">
        <v>0</v>
      </c>
      <c r="AW97" s="109">
        <v>0</v>
      </c>
      <c r="AX97" s="109">
        <v>0</v>
      </c>
      <c r="AY97" s="109">
        <v>0</v>
      </c>
      <c r="AZ97" s="109">
        <v>0</v>
      </c>
      <c r="BA97" s="109">
        <v>1</v>
      </c>
    </row>
    <row r="98" spans="2:53" hidden="1" outlineLevel="1" x14ac:dyDescent="0.2">
      <c r="B98" s="21" t="str">
        <f>'Default | C_&amp;_I | Mandarin'!B98</f>
        <v>65hp tractor</v>
      </c>
      <c r="C98" s="16" t="str">
        <f>'Default | C_&amp;_I | Mandarin'!C98</f>
        <v>$</v>
      </c>
      <c r="D98" s="91" t="e">
        <f>('Default | C_&amp;_I | Mandarin'!$D98/SUM('Default | C_&amp;_I | Mandarin'!$D$87:$D$98))*$D$99</f>
        <v>#VALUE!</v>
      </c>
      <c r="E98" s="166"/>
      <c r="F98" s="489"/>
      <c r="G98" s="490"/>
      <c r="H98" s="490"/>
      <c r="I98" s="490"/>
      <c r="J98" s="491"/>
      <c r="L98" s="99">
        <f>'Default | C_&amp;_I | Mandarin'!L98</f>
        <v>3</v>
      </c>
      <c r="M98" s="109">
        <v>1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  <c r="S98" s="109">
        <v>0</v>
      </c>
      <c r="T98" s="109">
        <v>0</v>
      </c>
      <c r="U98" s="109">
        <v>0</v>
      </c>
      <c r="V98" s="109">
        <v>0</v>
      </c>
      <c r="W98" s="109">
        <v>0</v>
      </c>
      <c r="X98" s="109">
        <v>0</v>
      </c>
      <c r="Y98" s="109">
        <v>0</v>
      </c>
      <c r="Z98" s="109">
        <v>0</v>
      </c>
      <c r="AA98" s="109">
        <v>0</v>
      </c>
      <c r="AB98" s="109">
        <v>0</v>
      </c>
      <c r="AC98" s="109">
        <v>0</v>
      </c>
      <c r="AD98" s="109">
        <v>0</v>
      </c>
      <c r="AE98" s="109">
        <v>0</v>
      </c>
      <c r="AF98" s="109">
        <v>0</v>
      </c>
      <c r="AG98" s="109">
        <v>1</v>
      </c>
      <c r="AH98" s="109">
        <v>0</v>
      </c>
      <c r="AI98" s="109">
        <v>0</v>
      </c>
      <c r="AJ98" s="109">
        <v>0</v>
      </c>
      <c r="AK98" s="109">
        <v>0</v>
      </c>
      <c r="AL98" s="109">
        <v>0</v>
      </c>
      <c r="AM98" s="109">
        <v>0</v>
      </c>
      <c r="AN98" s="109">
        <v>0</v>
      </c>
      <c r="AO98" s="109">
        <v>0</v>
      </c>
      <c r="AP98" s="109">
        <v>0</v>
      </c>
      <c r="AQ98" s="109">
        <v>0</v>
      </c>
      <c r="AR98" s="109">
        <v>0</v>
      </c>
      <c r="AS98" s="109">
        <v>0</v>
      </c>
      <c r="AT98" s="109">
        <v>0</v>
      </c>
      <c r="AU98" s="109">
        <v>0</v>
      </c>
      <c r="AV98" s="109">
        <v>0</v>
      </c>
      <c r="AW98" s="109">
        <v>0</v>
      </c>
      <c r="AX98" s="109">
        <v>0</v>
      </c>
      <c r="AY98" s="109">
        <v>0</v>
      </c>
      <c r="AZ98" s="109">
        <v>0</v>
      </c>
      <c r="BA98" s="109">
        <v>1</v>
      </c>
    </row>
    <row r="99" spans="2:53" hidden="1" outlineLevel="1" x14ac:dyDescent="0.2">
      <c r="C99" s="255" t="s">
        <v>330</v>
      </c>
      <c r="D99" s="256" t="str">
        <f>IF(Selected_Crop=4,IF('PI | User'!$F$21="",'PI | User'!$E$21,'PI | User'!$F$21),"")</f>
        <v/>
      </c>
    </row>
    <row r="100" spans="2:53" hidden="1" outlineLevel="1" x14ac:dyDescent="0.2"/>
    <row r="101" spans="2:53" ht="15" hidden="1" outlineLevel="1" x14ac:dyDescent="0.25">
      <c r="B101" s="23" t="s">
        <v>145</v>
      </c>
      <c r="C101" s="24" t="s">
        <v>7</v>
      </c>
      <c r="D101" s="24" t="s">
        <v>66</v>
      </c>
      <c r="E101" s="24" t="s">
        <v>67</v>
      </c>
      <c r="F101" s="492" t="s">
        <v>68</v>
      </c>
      <c r="G101" s="493"/>
      <c r="H101" s="493"/>
      <c r="I101" s="493"/>
      <c r="J101" s="494"/>
    </row>
    <row r="102" spans="2:53" hidden="1" outlineLevel="1" x14ac:dyDescent="0.2">
      <c r="B102" s="19" t="s">
        <v>235</v>
      </c>
      <c r="C102" s="15" t="s">
        <v>53</v>
      </c>
      <c r="D102" s="266" t="str">
        <f>IF(Selected_Crop=4,IF('PI | User'!$F$22="",'PI | User'!$E$22,'PI | User'!$F$22),"")</f>
        <v/>
      </c>
      <c r="E102" s="162"/>
      <c r="F102" s="495"/>
      <c r="G102" s="496"/>
      <c r="H102" s="496"/>
      <c r="I102" s="496"/>
      <c r="J102" s="497"/>
    </row>
    <row r="103" spans="2:53" hidden="1" outlineLevel="1" x14ac:dyDescent="0.2">
      <c r="B103" s="88"/>
      <c r="C103" s="85"/>
      <c r="D103" s="89"/>
      <c r="E103" s="167"/>
      <c r="F103" s="486"/>
      <c r="G103" s="487"/>
      <c r="H103" s="487"/>
      <c r="I103" s="487"/>
      <c r="J103" s="488"/>
    </row>
    <row r="104" spans="2:53" hidden="1" outlineLevel="1" x14ac:dyDescent="0.2">
      <c r="B104" s="88"/>
      <c r="C104" s="85"/>
      <c r="D104" s="89"/>
      <c r="E104" s="167"/>
      <c r="F104" s="486"/>
      <c r="G104" s="487"/>
      <c r="H104" s="487"/>
      <c r="I104" s="487"/>
      <c r="J104" s="488"/>
    </row>
    <row r="105" spans="2:53" hidden="1" outlineLevel="1" x14ac:dyDescent="0.2">
      <c r="B105" s="88"/>
      <c r="C105" s="85"/>
      <c r="D105" s="89"/>
      <c r="E105" s="167"/>
      <c r="F105" s="486"/>
      <c r="G105" s="487"/>
      <c r="H105" s="487"/>
      <c r="I105" s="487"/>
      <c r="J105" s="488"/>
    </row>
    <row r="106" spans="2:53" hidden="1" outlineLevel="1" x14ac:dyDescent="0.2">
      <c r="B106" s="88"/>
      <c r="C106" s="85"/>
      <c r="D106" s="89"/>
      <c r="E106" s="167"/>
      <c r="F106" s="486"/>
      <c r="G106" s="487"/>
      <c r="H106" s="487"/>
      <c r="I106" s="487"/>
      <c r="J106" s="488"/>
    </row>
    <row r="107" spans="2:53" hidden="1" outlineLevel="1" x14ac:dyDescent="0.2">
      <c r="B107" s="88"/>
      <c r="C107" s="85"/>
      <c r="D107" s="89"/>
      <c r="E107" s="167"/>
      <c r="F107" s="486"/>
      <c r="G107" s="487"/>
      <c r="H107" s="487"/>
      <c r="I107" s="487"/>
      <c r="J107" s="488"/>
    </row>
    <row r="108" spans="2:53" hidden="1" outlineLevel="1" x14ac:dyDescent="0.2">
      <c r="B108" s="88"/>
      <c r="C108" s="85"/>
      <c r="D108" s="89"/>
      <c r="E108" s="167"/>
      <c r="F108" s="486"/>
      <c r="G108" s="487"/>
      <c r="H108" s="487"/>
      <c r="I108" s="487"/>
      <c r="J108" s="488"/>
    </row>
    <row r="109" spans="2:53" hidden="1" outlineLevel="1" x14ac:dyDescent="0.2">
      <c r="B109" s="88"/>
      <c r="C109" s="85"/>
      <c r="D109" s="89"/>
      <c r="E109" s="167"/>
      <c r="F109" s="486"/>
      <c r="G109" s="487"/>
      <c r="H109" s="487"/>
      <c r="I109" s="487"/>
      <c r="J109" s="488"/>
    </row>
    <row r="110" spans="2:53" hidden="1" outlineLevel="1" x14ac:dyDescent="0.2">
      <c r="B110" s="90"/>
      <c r="C110" s="91"/>
      <c r="D110" s="92"/>
      <c r="E110" s="166"/>
      <c r="F110" s="489"/>
      <c r="G110" s="490"/>
      <c r="H110" s="490"/>
      <c r="I110" s="490"/>
      <c r="J110" s="491"/>
    </row>
    <row r="111" spans="2:53" hidden="1" outlineLevel="1" x14ac:dyDescent="0.2"/>
    <row r="112" spans="2:53" hidden="1" outlineLevel="1" x14ac:dyDescent="0.2"/>
    <row r="113" spans="2:11" ht="15" hidden="1" outlineLevel="1" x14ac:dyDescent="0.25">
      <c r="B113" s="23" t="s">
        <v>161</v>
      </c>
      <c r="C113" s="24" t="s">
        <v>7</v>
      </c>
      <c r="D113" s="24" t="s">
        <v>66</v>
      </c>
      <c r="E113" s="24" t="s">
        <v>67</v>
      </c>
      <c r="F113" s="492" t="s">
        <v>68</v>
      </c>
      <c r="G113" s="493"/>
      <c r="H113" s="493"/>
      <c r="I113" s="493"/>
      <c r="J113" s="494"/>
    </row>
    <row r="114" spans="2:11" hidden="1" outlineLevel="1" x14ac:dyDescent="0.2">
      <c r="B114" s="19" t="s">
        <v>236</v>
      </c>
      <c r="C114" s="15" t="s">
        <v>53</v>
      </c>
      <c r="D114" s="266" t="str">
        <f>IF(Selected_Crop=4,IF('PI | User'!$F$23="",'PI | User'!$E$23,'PI | User'!$F$23),"")</f>
        <v/>
      </c>
      <c r="E114" s="165"/>
      <c r="F114" s="495"/>
      <c r="G114" s="496"/>
      <c r="H114" s="496"/>
      <c r="I114" s="496"/>
      <c r="J114" s="497"/>
    </row>
    <row r="115" spans="2:11" hidden="1" outlineLevel="1" x14ac:dyDescent="0.2">
      <c r="B115" s="20"/>
      <c r="C115" s="17"/>
      <c r="D115" s="125"/>
      <c r="E115" s="163"/>
      <c r="F115" s="486"/>
      <c r="G115" s="487"/>
      <c r="H115" s="487"/>
      <c r="I115" s="487"/>
      <c r="J115" s="488"/>
    </row>
    <row r="116" spans="2:11" hidden="1" outlineLevel="1" x14ac:dyDescent="0.2">
      <c r="B116" s="21" t="s">
        <v>237</v>
      </c>
      <c r="C116" s="16" t="s">
        <v>53</v>
      </c>
      <c r="D116" s="267" t="str">
        <f>IF(Selected_Crop=4,IF('PI | User'!$F$24="",'PI | User'!$E$24,'PI | User'!$F$24),"")</f>
        <v/>
      </c>
      <c r="E116" s="166"/>
      <c r="F116" s="489"/>
      <c r="G116" s="490"/>
      <c r="H116" s="490"/>
      <c r="I116" s="490"/>
      <c r="J116" s="491"/>
    </row>
    <row r="117" spans="2:11" hidden="1" outlineLevel="1" x14ac:dyDescent="0.2"/>
    <row r="118" spans="2:11" hidden="1" outlineLevel="1" x14ac:dyDescent="0.2"/>
    <row r="119" spans="2:11" ht="15" hidden="1" outlineLevel="1" x14ac:dyDescent="0.25">
      <c r="B119" s="23" t="s">
        <v>165</v>
      </c>
      <c r="C119" s="24" t="s">
        <v>7</v>
      </c>
      <c r="D119" s="24" t="s">
        <v>66</v>
      </c>
      <c r="E119" s="24" t="s">
        <v>67</v>
      </c>
      <c r="F119" s="492" t="s">
        <v>68</v>
      </c>
      <c r="G119" s="493"/>
      <c r="H119" s="493"/>
      <c r="I119" s="493"/>
      <c r="J119" s="494"/>
    </row>
    <row r="120" spans="2:11" hidden="1" outlineLevel="1" x14ac:dyDescent="0.2">
      <c r="B120" s="19" t="s">
        <v>166</v>
      </c>
      <c r="C120" s="10" t="s">
        <v>23</v>
      </c>
      <c r="D120" s="243" t="str">
        <f>IF(Selected_Crop=4,IF('PI | User'!$F$25="",'PI | User'!$E$25,'PI | User'!$F$25),"")</f>
        <v/>
      </c>
      <c r="E120" s="165"/>
      <c r="F120" s="504"/>
      <c r="G120" s="505"/>
      <c r="H120" s="505"/>
      <c r="I120" s="505"/>
      <c r="J120" s="506"/>
    </row>
    <row r="121" spans="2:11" hidden="1" outlineLevel="1" x14ac:dyDescent="0.2">
      <c r="B121" s="20" t="str">
        <f>'Default | C_&amp;_I | Mandarin'!B121</f>
        <v>On-farm irrigation cost</v>
      </c>
      <c r="C121" s="12" t="str">
        <f>'Default | C_&amp;_I | Mandarin'!C121</f>
        <v>$ / ML</v>
      </c>
      <c r="D121" s="18">
        <f>'Default | C_&amp;_I | Mandarin'!D121</f>
        <v>65</v>
      </c>
      <c r="E121" s="232"/>
      <c r="F121" s="199"/>
      <c r="G121" s="200"/>
      <c r="H121" s="200"/>
      <c r="I121" s="200"/>
      <c r="J121" s="201"/>
    </row>
    <row r="122" spans="2:11" hidden="1" outlineLevel="1" x14ac:dyDescent="0.2">
      <c r="B122" s="20" t="str">
        <f>'Default | C_&amp;_I | Mandarin'!B122</f>
        <v>On-farm irrigation water losses</v>
      </c>
      <c r="C122" s="12" t="str">
        <f>'Default | C_&amp;_I | Mandarin'!C122</f>
        <v>% of deliveries</v>
      </c>
      <c r="D122" s="159">
        <f>$K$122/100</f>
        <v>0.1</v>
      </c>
      <c r="E122" s="167"/>
      <c r="F122" s="513"/>
      <c r="G122" s="514"/>
      <c r="H122" s="514"/>
      <c r="I122" s="514"/>
      <c r="J122" s="515"/>
      <c r="K122" s="208">
        <f>'Default | C_&amp;_I | Mandarin'!$K$122</f>
        <v>10</v>
      </c>
    </row>
    <row r="123" spans="2:11" hidden="1" outlineLevel="1" x14ac:dyDescent="0.2">
      <c r="B123" s="22" t="str">
        <f>'Default | C_&amp;_I | Mandarin'!B123</f>
        <v>High/medium Priority conversion factor</v>
      </c>
      <c r="C123" s="157" t="str">
        <f>'Default | C_&amp;_I | Mandarin'!C123</f>
        <v>unitless</v>
      </c>
      <c r="D123" s="158">
        <f>'Default | C_&amp;_I | Mandarin'!D123</f>
        <v>1.5</v>
      </c>
      <c r="E123" s="168"/>
      <c r="F123" s="498"/>
      <c r="G123" s="499"/>
      <c r="H123" s="499"/>
      <c r="I123" s="499"/>
      <c r="J123" s="500"/>
    </row>
    <row r="124" spans="2:11" hidden="1" outlineLevel="1" x14ac:dyDescent="0.2">
      <c r="B124" s="21" t="str">
        <f>'Default | C_&amp;_I | Mandarin'!B124</f>
        <v xml:space="preserve">Reliability </v>
      </c>
      <c r="C124" s="11" t="str">
        <f>'Default | C_&amp;_I | Mandarin'!C124</f>
        <v>%</v>
      </c>
      <c r="D124" s="160">
        <f>'Default | C_&amp;_I | Mandarin'!D124</f>
        <v>0.66666666666666663</v>
      </c>
      <c r="E124" s="166"/>
      <c r="F124" s="501"/>
      <c r="G124" s="502"/>
      <c r="H124" s="502"/>
      <c r="I124" s="502"/>
      <c r="J124" s="503"/>
    </row>
    <row r="125" spans="2:11" hidden="1" outlineLevel="1" x14ac:dyDescent="0.2"/>
    <row r="126" spans="2:11" ht="15" hidden="1" outlineLevel="1" x14ac:dyDescent="0.25">
      <c r="B126" s="23" t="s">
        <v>175</v>
      </c>
      <c r="C126" s="24" t="s">
        <v>7</v>
      </c>
      <c r="D126" s="93" t="s">
        <v>238</v>
      </c>
      <c r="E126" s="24" t="s">
        <v>239</v>
      </c>
      <c r="G126" s="37" t="s">
        <v>176</v>
      </c>
    </row>
    <row r="127" spans="2:11" hidden="1" outlineLevel="1" x14ac:dyDescent="0.2">
      <c r="B127" s="19">
        <v>1</v>
      </c>
      <c r="C127" s="15" t="s">
        <v>23</v>
      </c>
      <c r="D127" s="94" t="e">
        <f t="shared" ref="D127:D141" si="16">$E127/$D$124</f>
        <v>#VALUE!</v>
      </c>
      <c r="E127" s="25" t="e">
        <f>($E$131*$G127)</f>
        <v>#VALUE!</v>
      </c>
      <c r="G127" s="105">
        <f>'Default | C_&amp;_I | Mandarin'!G127</f>
        <v>0.18749999999999997</v>
      </c>
      <c r="H127" s="100"/>
    </row>
    <row r="128" spans="2:11" hidden="1" outlineLevel="1" x14ac:dyDescent="0.2">
      <c r="B128" s="20">
        <v>2</v>
      </c>
      <c r="C128" s="17" t="s">
        <v>23</v>
      </c>
      <c r="D128" s="95" t="e">
        <f t="shared" si="16"/>
        <v>#VALUE!</v>
      </c>
      <c r="E128" s="26" t="e">
        <f t="shared" ref="E128" si="17">($E$131*$G128)</f>
        <v>#VALUE!</v>
      </c>
      <c r="G128" s="105">
        <f>'Default | C_&amp;_I | Mandarin'!G128</f>
        <v>0.37499999999999994</v>
      </c>
      <c r="H128" s="100"/>
    </row>
    <row r="129" spans="2:8" hidden="1" outlineLevel="1" x14ac:dyDescent="0.2">
      <c r="B129" s="20">
        <v>3</v>
      </c>
      <c r="C129" s="17" t="s">
        <v>23</v>
      </c>
      <c r="D129" s="95" t="e">
        <f t="shared" si="16"/>
        <v>#VALUE!</v>
      </c>
      <c r="E129" s="26" t="e">
        <f>($E$131*$G129)</f>
        <v>#VALUE!</v>
      </c>
      <c r="G129" s="105">
        <f>'Default | C_&amp;_I | Mandarin'!G129</f>
        <v>0.56249999999999989</v>
      </c>
      <c r="H129" s="100"/>
    </row>
    <row r="130" spans="2:8" hidden="1" outlineLevel="1" x14ac:dyDescent="0.2">
      <c r="B130" s="20">
        <v>4</v>
      </c>
      <c r="C130" s="17" t="s">
        <v>23</v>
      </c>
      <c r="D130" s="95" t="e">
        <f t="shared" si="16"/>
        <v>#VALUE!</v>
      </c>
      <c r="E130" s="26" t="e">
        <f>($E$131*$G130)</f>
        <v>#VALUE!</v>
      </c>
      <c r="G130" s="105">
        <f>'Default | C_&amp;_I | Mandarin'!G130</f>
        <v>0.74999999999999989</v>
      </c>
      <c r="H130" s="100"/>
    </row>
    <row r="131" spans="2:8" hidden="1" outlineLevel="1" x14ac:dyDescent="0.2">
      <c r="B131" s="20">
        <v>5</v>
      </c>
      <c r="C131" s="17" t="s">
        <v>23</v>
      </c>
      <c r="D131" s="95" t="e">
        <f t="shared" si="16"/>
        <v>#VALUE!</v>
      </c>
      <c r="E131" s="26" t="e">
        <f>$D$120/(1-$D$122)</f>
        <v>#VALUE!</v>
      </c>
    </row>
    <row r="132" spans="2:8" hidden="1" outlineLevel="1" x14ac:dyDescent="0.2">
      <c r="B132" s="20">
        <v>6</v>
      </c>
      <c r="C132" s="17" t="s">
        <v>23</v>
      </c>
      <c r="D132" s="95" t="e">
        <f t="shared" si="16"/>
        <v>#VALUE!</v>
      </c>
      <c r="E132" s="26" t="e">
        <f>$E131</f>
        <v>#VALUE!</v>
      </c>
    </row>
    <row r="133" spans="2:8" hidden="1" outlineLevel="1" x14ac:dyDescent="0.2">
      <c r="B133" s="20">
        <v>7</v>
      </c>
      <c r="C133" s="17" t="s">
        <v>23</v>
      </c>
      <c r="D133" s="95" t="e">
        <f t="shared" si="16"/>
        <v>#VALUE!</v>
      </c>
      <c r="E133" s="26" t="e">
        <f t="shared" ref="E133:E141" si="18">$E132</f>
        <v>#VALUE!</v>
      </c>
    </row>
    <row r="134" spans="2:8" hidden="1" outlineLevel="1" x14ac:dyDescent="0.2">
      <c r="B134" s="20">
        <v>8</v>
      </c>
      <c r="C134" s="17" t="s">
        <v>23</v>
      </c>
      <c r="D134" s="95" t="e">
        <f t="shared" si="16"/>
        <v>#VALUE!</v>
      </c>
      <c r="E134" s="26" t="e">
        <f>$E133</f>
        <v>#VALUE!</v>
      </c>
    </row>
    <row r="135" spans="2:8" hidden="1" outlineLevel="1" x14ac:dyDescent="0.2">
      <c r="B135" s="20">
        <v>9</v>
      </c>
      <c r="C135" s="17" t="s">
        <v>23</v>
      </c>
      <c r="D135" s="95" t="e">
        <f t="shared" si="16"/>
        <v>#VALUE!</v>
      </c>
      <c r="E135" s="26" t="e">
        <f>$E134</f>
        <v>#VALUE!</v>
      </c>
    </row>
    <row r="136" spans="2:8" hidden="1" outlineLevel="1" x14ac:dyDescent="0.2">
      <c r="B136" s="20">
        <v>10</v>
      </c>
      <c r="C136" s="17" t="s">
        <v>23</v>
      </c>
      <c r="D136" s="95" t="e">
        <f t="shared" si="16"/>
        <v>#VALUE!</v>
      </c>
      <c r="E136" s="26" t="e">
        <f t="shared" si="18"/>
        <v>#VALUE!</v>
      </c>
    </row>
    <row r="137" spans="2:8" hidden="1" outlineLevel="1" x14ac:dyDescent="0.2">
      <c r="B137" s="20">
        <v>11</v>
      </c>
      <c r="C137" s="17" t="s">
        <v>23</v>
      </c>
      <c r="D137" s="95" t="e">
        <f t="shared" si="16"/>
        <v>#VALUE!</v>
      </c>
      <c r="E137" s="26" t="e">
        <f t="shared" si="18"/>
        <v>#VALUE!</v>
      </c>
    </row>
    <row r="138" spans="2:8" hidden="1" outlineLevel="1" x14ac:dyDescent="0.2">
      <c r="B138" s="20">
        <v>12</v>
      </c>
      <c r="C138" s="17" t="s">
        <v>23</v>
      </c>
      <c r="D138" s="95" t="e">
        <f t="shared" si="16"/>
        <v>#VALUE!</v>
      </c>
      <c r="E138" s="26" t="e">
        <f t="shared" si="18"/>
        <v>#VALUE!</v>
      </c>
    </row>
    <row r="139" spans="2:8" hidden="1" outlineLevel="1" x14ac:dyDescent="0.2">
      <c r="B139" s="20">
        <v>13</v>
      </c>
      <c r="C139" s="17" t="s">
        <v>23</v>
      </c>
      <c r="D139" s="95" t="e">
        <f t="shared" si="16"/>
        <v>#VALUE!</v>
      </c>
      <c r="E139" s="26" t="e">
        <f>$E138</f>
        <v>#VALUE!</v>
      </c>
    </row>
    <row r="140" spans="2:8" hidden="1" outlineLevel="1" x14ac:dyDescent="0.2">
      <c r="B140" s="20">
        <v>14</v>
      </c>
      <c r="C140" s="17" t="s">
        <v>23</v>
      </c>
      <c r="D140" s="95" t="e">
        <f t="shared" si="16"/>
        <v>#VALUE!</v>
      </c>
      <c r="E140" s="26" t="e">
        <f t="shared" si="18"/>
        <v>#VALUE!</v>
      </c>
    </row>
    <row r="141" spans="2:8" hidden="1" outlineLevel="1" x14ac:dyDescent="0.2">
      <c r="B141" s="21" t="s">
        <v>27</v>
      </c>
      <c r="C141" s="16" t="s">
        <v>23</v>
      </c>
      <c r="D141" s="96" t="e">
        <f t="shared" si="16"/>
        <v>#VALUE!</v>
      </c>
      <c r="E141" s="27" t="e">
        <f t="shared" si="18"/>
        <v>#VALUE!</v>
      </c>
    </row>
    <row r="142" spans="2:8" hidden="1" outlineLevel="1" x14ac:dyDescent="0.2"/>
    <row r="143" spans="2:8" hidden="1" outlineLevel="1" x14ac:dyDescent="0.2"/>
    <row r="144" spans="2:8" hidden="1" outlineLevel="1" x14ac:dyDescent="0.2"/>
    <row r="145" collapsed="1" x14ac:dyDescent="0.2"/>
  </sheetData>
  <sheetProtection algorithmName="SHA-512" hashValue="I/JQTelP7WHRza/8Sr+EWMLKtwQDL+T29QXGCge0vsmmZKxu+N3iSOP2XKb0X2bShLm7JDAamuwyn0ctRr+rWQ==" saltValue="7tqse6ECymaO7pMBeH3H7w==" spinCount="100000" sheet="1" objects="1" scenarios="1" selectLockedCells="1" selectUnlockedCells="1"/>
  <mergeCells count="55">
    <mergeCell ref="F122:J122"/>
    <mergeCell ref="F123:J123"/>
    <mergeCell ref="F124:J124"/>
    <mergeCell ref="F115:J115"/>
    <mergeCell ref="F116:J116"/>
    <mergeCell ref="F119:J119"/>
    <mergeCell ref="F120:J120"/>
    <mergeCell ref="F114:J114"/>
    <mergeCell ref="F101:J101"/>
    <mergeCell ref="F102:J102"/>
    <mergeCell ref="F103:J103"/>
    <mergeCell ref="F104:J104"/>
    <mergeCell ref="F105:J105"/>
    <mergeCell ref="F106:J106"/>
    <mergeCell ref="F107:J107"/>
    <mergeCell ref="F108:J108"/>
    <mergeCell ref="F109:J109"/>
    <mergeCell ref="F110:J110"/>
    <mergeCell ref="F113:J113"/>
    <mergeCell ref="F98:J98"/>
    <mergeCell ref="F87:J87"/>
    <mergeCell ref="F88:J88"/>
    <mergeCell ref="F89:J89"/>
    <mergeCell ref="F90:J90"/>
    <mergeCell ref="F91:J91"/>
    <mergeCell ref="F92:J92"/>
    <mergeCell ref="F93:J93"/>
    <mergeCell ref="F94:J94"/>
    <mergeCell ref="F95:J95"/>
    <mergeCell ref="F96:J96"/>
    <mergeCell ref="F97:J97"/>
    <mergeCell ref="F86:J86"/>
    <mergeCell ref="F71:J71"/>
    <mergeCell ref="F74:J74"/>
    <mergeCell ref="F75:J75"/>
    <mergeCell ref="F76:J76"/>
    <mergeCell ref="F77:J77"/>
    <mergeCell ref="F78:J78"/>
    <mergeCell ref="F79:J79"/>
    <mergeCell ref="F80:J80"/>
    <mergeCell ref="F81:J81"/>
    <mergeCell ref="F82:J82"/>
    <mergeCell ref="F83:J83"/>
    <mergeCell ref="F70:J70"/>
    <mergeCell ref="F38:J38"/>
    <mergeCell ref="F39:J39"/>
    <mergeCell ref="F40:J40"/>
    <mergeCell ref="F43:J43"/>
    <mergeCell ref="F44:J44"/>
    <mergeCell ref="F45:J45"/>
    <mergeCell ref="F46:J46"/>
    <mergeCell ref="F66:J66"/>
    <mergeCell ref="F67:J67"/>
    <mergeCell ref="F68:J68"/>
    <mergeCell ref="F69:J69"/>
  </mergeCells>
  <conditionalFormatting sqref="M87:BA98">
    <cfRule type="cellIs" dxfId="3" priority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7" tint="0.59999389629810485"/>
  </sheetPr>
  <dimension ref="A1:BC148"/>
  <sheetViews>
    <sheetView topLeftCell="A148" workbookViewId="0"/>
  </sheetViews>
  <sheetFormatPr defaultColWidth="9.140625" defaultRowHeight="12" outlineLevelRow="2" x14ac:dyDescent="0.2"/>
  <cols>
    <col min="1" max="1" width="2.7109375" style="8" customWidth="1"/>
    <col min="2" max="2" width="32.7109375" style="8" customWidth="1"/>
    <col min="3" max="3" width="13.140625" style="9" customWidth="1"/>
    <col min="4" max="4" width="12.42578125" style="9" customWidth="1"/>
    <col min="5" max="5" width="12.7109375" style="8" customWidth="1"/>
    <col min="6" max="6" width="13.42578125" style="8" customWidth="1"/>
    <col min="7" max="14" width="12.7109375" style="8" customWidth="1"/>
    <col min="15" max="15" width="12.28515625" style="8" bestFit="1" customWidth="1"/>
    <col min="16" max="19" width="12.7109375" style="8" customWidth="1"/>
    <col min="20" max="20" width="9.140625" style="8"/>
    <col min="21" max="21" width="15.140625" style="8" customWidth="1"/>
    <col min="22" max="23" width="9.85546875" style="8" customWidth="1"/>
    <col min="24" max="16384" width="9.140625" style="8"/>
  </cols>
  <sheetData>
    <row r="1" spans="1:19" hidden="1" outlineLevel="1" x14ac:dyDescent="0.2"/>
    <row r="2" spans="1:19" s="30" customFormat="1" ht="18.75" hidden="1" outlineLevel="2" x14ac:dyDescent="0.25">
      <c r="A2" s="28" t="s">
        <v>254</v>
      </c>
      <c r="B2" s="28"/>
      <c r="C2" s="29"/>
      <c r="D2" s="29"/>
      <c r="E2" s="28"/>
      <c r="F2" s="28"/>
      <c r="G2" s="28"/>
      <c r="H2" s="28"/>
      <c r="I2" s="28"/>
      <c r="J2" s="28"/>
      <c r="K2" s="28"/>
      <c r="L2" s="28"/>
      <c r="R2" s="31"/>
      <c r="S2" s="31"/>
    </row>
    <row r="3" spans="1:19" ht="12.75" hidden="1" outlineLevel="2" thickBot="1" x14ac:dyDescent="0.25"/>
    <row r="4" spans="1:19" hidden="1" outlineLevel="2" x14ac:dyDescent="0.2">
      <c r="C4" s="67">
        <v>0</v>
      </c>
      <c r="D4" s="37">
        <v>1</v>
      </c>
      <c r="E4" s="37">
        <v>2</v>
      </c>
      <c r="F4" s="37">
        <v>3</v>
      </c>
      <c r="G4" s="37">
        <v>4</v>
      </c>
      <c r="H4" s="37">
        <v>5</v>
      </c>
      <c r="I4" s="37">
        <v>6</v>
      </c>
      <c r="J4" s="37">
        <v>7</v>
      </c>
      <c r="K4" s="37">
        <v>8</v>
      </c>
      <c r="L4" s="37">
        <v>9</v>
      </c>
      <c r="M4" s="37">
        <v>10</v>
      </c>
      <c r="N4" s="37">
        <v>11</v>
      </c>
      <c r="O4" s="37">
        <v>12</v>
      </c>
      <c r="P4" s="37">
        <v>13</v>
      </c>
      <c r="Q4" s="37">
        <v>14</v>
      </c>
      <c r="R4" s="37" t="s">
        <v>27</v>
      </c>
    </row>
    <row r="5" spans="1:19" ht="15" hidden="1" outlineLevel="2" x14ac:dyDescent="0.25">
      <c r="B5" s="57" t="s">
        <v>28</v>
      </c>
      <c r="C5" s="68" t="s">
        <v>7</v>
      </c>
      <c r="D5" s="62" t="s">
        <v>29</v>
      </c>
      <c r="E5" s="24" t="s">
        <v>30</v>
      </c>
      <c r="F5" s="24" t="s">
        <v>31</v>
      </c>
      <c r="G5" s="24" t="s">
        <v>32</v>
      </c>
      <c r="H5" s="24" t="s">
        <v>33</v>
      </c>
      <c r="I5" s="24" t="s">
        <v>34</v>
      </c>
      <c r="J5" s="24" t="s">
        <v>35</v>
      </c>
      <c r="K5" s="24" t="s">
        <v>36</v>
      </c>
      <c r="L5" s="24" t="s">
        <v>37</v>
      </c>
      <c r="M5" s="24" t="s">
        <v>38</v>
      </c>
      <c r="N5" s="24" t="s">
        <v>39</v>
      </c>
      <c r="O5" s="24" t="s">
        <v>40</v>
      </c>
      <c r="P5" s="24" t="s">
        <v>41</v>
      </c>
      <c r="Q5" s="24" t="s">
        <v>42</v>
      </c>
      <c r="R5" s="24" t="s">
        <v>43</v>
      </c>
      <c r="S5" s="9"/>
    </row>
    <row r="6" spans="1:19" s="43" customFormat="1" hidden="1" outlineLevel="2" x14ac:dyDescent="0.2">
      <c r="B6" s="58" t="s">
        <v>44</v>
      </c>
      <c r="C6" s="69" t="s">
        <v>45</v>
      </c>
      <c r="D6" s="63">
        <f t="shared" ref="D6:R6" si="0">$D$39</f>
        <v>0</v>
      </c>
      <c r="E6" s="45">
        <f t="shared" si="0"/>
        <v>0</v>
      </c>
      <c r="F6" s="45">
        <f t="shared" si="0"/>
        <v>0</v>
      </c>
      <c r="G6" s="45">
        <f t="shared" si="0"/>
        <v>0</v>
      </c>
      <c r="H6" s="45">
        <f t="shared" si="0"/>
        <v>0</v>
      </c>
      <c r="I6" s="45">
        <f t="shared" si="0"/>
        <v>0</v>
      </c>
      <c r="J6" s="45">
        <f t="shared" si="0"/>
        <v>0</v>
      </c>
      <c r="K6" s="45">
        <f t="shared" si="0"/>
        <v>0</v>
      </c>
      <c r="L6" s="45">
        <f t="shared" si="0"/>
        <v>0</v>
      </c>
      <c r="M6" s="45">
        <f t="shared" si="0"/>
        <v>0</v>
      </c>
      <c r="N6" s="45">
        <f t="shared" si="0"/>
        <v>0</v>
      </c>
      <c r="O6" s="45">
        <f t="shared" si="0"/>
        <v>0</v>
      </c>
      <c r="P6" s="45">
        <f t="shared" si="0"/>
        <v>0</v>
      </c>
      <c r="Q6" s="45">
        <f t="shared" si="0"/>
        <v>0</v>
      </c>
      <c r="R6" s="45">
        <f t="shared" si="0"/>
        <v>0</v>
      </c>
    </row>
    <row r="7" spans="1:19" s="43" customFormat="1" hidden="1" outlineLevel="2" x14ac:dyDescent="0.2">
      <c r="B7" s="59" t="s">
        <v>46</v>
      </c>
      <c r="C7" s="70" t="s">
        <v>255</v>
      </c>
      <c r="D7" s="64" t="e">
        <f ca="1">OFFSET($C$48,C$4,0)*$D$38</f>
        <v>#VALUE!</v>
      </c>
      <c r="E7" s="64" t="e">
        <f t="shared" ref="E7:R7" ca="1" si="1">OFFSET($C$48,D$4,0)*$D$38</f>
        <v>#VALUE!</v>
      </c>
      <c r="F7" s="64" t="e">
        <f t="shared" ca="1" si="1"/>
        <v>#VALUE!</v>
      </c>
      <c r="G7" s="64" t="e">
        <f t="shared" ca="1" si="1"/>
        <v>#VALUE!</v>
      </c>
      <c r="H7" s="64" t="e">
        <f t="shared" ca="1" si="1"/>
        <v>#VALUE!</v>
      </c>
      <c r="I7" s="64" t="e">
        <f t="shared" ca="1" si="1"/>
        <v>#VALUE!</v>
      </c>
      <c r="J7" s="64" t="e">
        <f ca="1">OFFSET($C$48,I$4,0)*$D$38</f>
        <v>#VALUE!</v>
      </c>
      <c r="K7" s="64" t="e">
        <f t="shared" ca="1" si="1"/>
        <v>#VALUE!</v>
      </c>
      <c r="L7" s="64" t="e">
        <f t="shared" ca="1" si="1"/>
        <v>#VALUE!</v>
      </c>
      <c r="M7" s="64" t="e">
        <f t="shared" ca="1" si="1"/>
        <v>#VALUE!</v>
      </c>
      <c r="N7" s="64" t="e">
        <f t="shared" ca="1" si="1"/>
        <v>#VALUE!</v>
      </c>
      <c r="O7" s="64" t="e">
        <f t="shared" ca="1" si="1"/>
        <v>#VALUE!</v>
      </c>
      <c r="P7" s="64" t="e">
        <f t="shared" ca="1" si="1"/>
        <v>#VALUE!</v>
      </c>
      <c r="Q7" s="64" t="e">
        <f t="shared" ca="1" si="1"/>
        <v>#VALUE!</v>
      </c>
      <c r="R7" s="64" t="e">
        <f t="shared" ca="1" si="1"/>
        <v>#VALUE!</v>
      </c>
    </row>
    <row r="8" spans="1:19" s="43" customFormat="1" hidden="1" outlineLevel="2" x14ac:dyDescent="0.2">
      <c r="B8" s="59" t="s">
        <v>48</v>
      </c>
      <c r="C8" s="70" t="s">
        <v>216</v>
      </c>
      <c r="D8" s="235" t="str">
        <f>$D$66</f>
        <v/>
      </c>
      <c r="E8" s="235" t="str">
        <f t="shared" ref="E8:Q8" si="2">$D$66</f>
        <v/>
      </c>
      <c r="F8" s="235" t="str">
        <f t="shared" si="2"/>
        <v/>
      </c>
      <c r="G8" s="235" t="str">
        <f t="shared" si="2"/>
        <v/>
      </c>
      <c r="H8" s="235" t="str">
        <f t="shared" si="2"/>
        <v/>
      </c>
      <c r="I8" s="235" t="str">
        <f t="shared" si="2"/>
        <v/>
      </c>
      <c r="J8" s="235" t="str">
        <f t="shared" si="2"/>
        <v/>
      </c>
      <c r="K8" s="235" t="str">
        <f t="shared" si="2"/>
        <v/>
      </c>
      <c r="L8" s="235" t="str">
        <f t="shared" si="2"/>
        <v/>
      </c>
      <c r="M8" s="235" t="str">
        <f t="shared" si="2"/>
        <v/>
      </c>
      <c r="N8" s="235" t="str">
        <f>$D$66</f>
        <v/>
      </c>
      <c r="O8" s="235" t="str">
        <f t="shared" si="2"/>
        <v/>
      </c>
      <c r="P8" s="235" t="str">
        <f t="shared" si="2"/>
        <v/>
      </c>
      <c r="Q8" s="235" t="str">
        <f t="shared" si="2"/>
        <v/>
      </c>
      <c r="R8" s="235" t="str">
        <f>$D$66</f>
        <v/>
      </c>
    </row>
    <row r="9" spans="1:19" s="43" customFormat="1" hidden="1" outlineLevel="2" x14ac:dyDescent="0.2">
      <c r="B9" s="59"/>
      <c r="C9" s="70"/>
      <c r="D9" s="64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9" s="43" customFormat="1" hidden="1" outlineLevel="2" x14ac:dyDescent="0.2">
      <c r="B10" s="59" t="s">
        <v>50</v>
      </c>
      <c r="C10" s="70" t="s">
        <v>19</v>
      </c>
      <c r="D10" s="64" t="e">
        <f ca="1">D$7*(D$8)</f>
        <v>#VALUE!</v>
      </c>
      <c r="E10" s="64" t="e">
        <f t="shared" ref="E10:Q10" ca="1" si="3">E$7*(E$8)</f>
        <v>#VALUE!</v>
      </c>
      <c r="F10" s="64" t="e">
        <f t="shared" ca="1" si="3"/>
        <v>#VALUE!</v>
      </c>
      <c r="G10" s="64" t="e">
        <f t="shared" ca="1" si="3"/>
        <v>#VALUE!</v>
      </c>
      <c r="H10" s="64" t="e">
        <f t="shared" ca="1" si="3"/>
        <v>#VALUE!</v>
      </c>
      <c r="I10" s="64" t="e">
        <f t="shared" ca="1" si="3"/>
        <v>#VALUE!</v>
      </c>
      <c r="J10" s="64" t="e">
        <f t="shared" ca="1" si="3"/>
        <v>#VALUE!</v>
      </c>
      <c r="K10" s="64" t="e">
        <f t="shared" ca="1" si="3"/>
        <v>#VALUE!</v>
      </c>
      <c r="L10" s="64" t="e">
        <f t="shared" ca="1" si="3"/>
        <v>#VALUE!</v>
      </c>
      <c r="M10" s="64" t="e">
        <f t="shared" ca="1" si="3"/>
        <v>#VALUE!</v>
      </c>
      <c r="N10" s="64" t="e">
        <f t="shared" ca="1" si="3"/>
        <v>#VALUE!</v>
      </c>
      <c r="O10" s="64" t="e">
        <f ca="1">O$7*(O$8)</f>
        <v>#VALUE!</v>
      </c>
      <c r="P10" s="64" t="e">
        <f t="shared" ca="1" si="3"/>
        <v>#VALUE!</v>
      </c>
      <c r="Q10" s="64" t="e">
        <f t="shared" ca="1" si="3"/>
        <v>#VALUE!</v>
      </c>
      <c r="R10" s="64" t="e">
        <f ca="1">R$7*(R$8)</f>
        <v>#VALUE!</v>
      </c>
    </row>
    <row r="11" spans="1:19" s="43" customFormat="1" hidden="1" outlineLevel="2" x14ac:dyDescent="0.2">
      <c r="B11" s="59"/>
      <c r="C11" s="70"/>
      <c r="D11" s="64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9" s="43" customFormat="1" hidden="1" outlineLevel="2" x14ac:dyDescent="0.2">
      <c r="B12" s="59" t="s">
        <v>51</v>
      </c>
      <c r="C12" s="70" t="s">
        <v>19</v>
      </c>
      <c r="D12" s="64" t="e">
        <f t="shared" ref="D12:R12" ca="1" si="4">((D$7)*$D$69)*$D$70</f>
        <v>#VALUE!</v>
      </c>
      <c r="E12" s="64" t="e">
        <f t="shared" ca="1" si="4"/>
        <v>#VALUE!</v>
      </c>
      <c r="F12" s="64" t="e">
        <f t="shared" ca="1" si="4"/>
        <v>#VALUE!</v>
      </c>
      <c r="G12" s="64" t="e">
        <f t="shared" ca="1" si="4"/>
        <v>#VALUE!</v>
      </c>
      <c r="H12" s="64" t="e">
        <f t="shared" ca="1" si="4"/>
        <v>#VALUE!</v>
      </c>
      <c r="I12" s="64" t="e">
        <f t="shared" ca="1" si="4"/>
        <v>#VALUE!</v>
      </c>
      <c r="J12" s="64" t="e">
        <f t="shared" ca="1" si="4"/>
        <v>#VALUE!</v>
      </c>
      <c r="K12" s="64" t="e">
        <f t="shared" ca="1" si="4"/>
        <v>#VALUE!</v>
      </c>
      <c r="L12" s="64" t="e">
        <f t="shared" ca="1" si="4"/>
        <v>#VALUE!</v>
      </c>
      <c r="M12" s="64" t="e">
        <f t="shared" ca="1" si="4"/>
        <v>#VALUE!</v>
      </c>
      <c r="N12" s="64" t="e">
        <f t="shared" ca="1" si="4"/>
        <v>#VALUE!</v>
      </c>
      <c r="O12" s="64" t="e">
        <f t="shared" ca="1" si="4"/>
        <v>#VALUE!</v>
      </c>
      <c r="P12" s="64" t="e">
        <f t="shared" ca="1" si="4"/>
        <v>#VALUE!</v>
      </c>
      <c r="Q12" s="64" t="e">
        <f t="shared" ca="1" si="4"/>
        <v>#VALUE!</v>
      </c>
      <c r="R12" s="64" t="e">
        <f t="shared" ca="1" si="4"/>
        <v>#VALUE!</v>
      </c>
    </row>
    <row r="13" spans="1:19" s="43" customFormat="1" hidden="1" outlineLevel="2" x14ac:dyDescent="0.2">
      <c r="B13" s="59"/>
      <c r="C13" s="70"/>
      <c r="D13" s="64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9" s="43" customFormat="1" hidden="1" outlineLevel="2" x14ac:dyDescent="0.2">
      <c r="B14" s="59" t="s">
        <v>52</v>
      </c>
      <c r="C14" s="70" t="s">
        <v>53</v>
      </c>
      <c r="D14" s="64" t="e">
        <f t="shared" ref="D14:M14" si="5">D$101</f>
        <v>#VALUE!</v>
      </c>
      <c r="E14" s="64" t="e">
        <f t="shared" si="5"/>
        <v>#VALUE!</v>
      </c>
      <c r="F14" s="64" t="e">
        <f t="shared" si="5"/>
        <v>#VALUE!</v>
      </c>
      <c r="G14" s="64" t="e">
        <f t="shared" si="5"/>
        <v>#VALUE!</v>
      </c>
      <c r="H14" s="64" t="e">
        <f t="shared" si="5"/>
        <v>#VALUE!</v>
      </c>
      <c r="I14" s="64" t="e">
        <f t="shared" si="5"/>
        <v>#VALUE!</v>
      </c>
      <c r="J14" s="64" t="e">
        <f t="shared" si="5"/>
        <v>#VALUE!</v>
      </c>
      <c r="K14" s="64" t="e">
        <f t="shared" si="5"/>
        <v>#VALUE!</v>
      </c>
      <c r="L14" s="64" t="e">
        <f t="shared" si="5"/>
        <v>#VALUE!</v>
      </c>
      <c r="M14" s="64" t="e">
        <f t="shared" si="5"/>
        <v>#VALUE!</v>
      </c>
      <c r="N14" s="64" t="e">
        <f>N$101</f>
        <v>#VALUE!</v>
      </c>
      <c r="O14" s="64" t="e">
        <f>O$101</f>
        <v>#VALUE!</v>
      </c>
      <c r="P14" s="64" t="e">
        <f>O$14</f>
        <v>#VALUE!</v>
      </c>
      <c r="Q14" s="64" t="e">
        <f>P$14</f>
        <v>#VALUE!</v>
      </c>
      <c r="R14" s="64" t="e">
        <f>Q$14</f>
        <v>#VALUE!</v>
      </c>
    </row>
    <row r="15" spans="1:19" s="43" customFormat="1" hidden="1" outlineLevel="2" x14ac:dyDescent="0.2">
      <c r="B15" s="86" t="s">
        <v>54</v>
      </c>
      <c r="C15" s="87" t="s">
        <v>53</v>
      </c>
      <c r="D15" s="64" t="e">
        <f t="shared" ref="D15:O15" si="6">(D$111)</f>
        <v>#VALUE!</v>
      </c>
      <c r="E15" s="64" t="e">
        <f t="shared" si="6"/>
        <v>#VALUE!</v>
      </c>
      <c r="F15" s="64" t="e">
        <f t="shared" si="6"/>
        <v>#VALUE!</v>
      </c>
      <c r="G15" s="64" t="e">
        <f t="shared" si="6"/>
        <v>#VALUE!</v>
      </c>
      <c r="H15" s="64" t="e">
        <f t="shared" si="6"/>
        <v>#VALUE!</v>
      </c>
      <c r="I15" s="64" t="e">
        <f t="shared" si="6"/>
        <v>#VALUE!</v>
      </c>
      <c r="J15" s="64" t="e">
        <f t="shared" si="6"/>
        <v>#VALUE!</v>
      </c>
      <c r="K15" s="64" t="e">
        <f t="shared" si="6"/>
        <v>#VALUE!</v>
      </c>
      <c r="L15" s="64" t="e">
        <f t="shared" si="6"/>
        <v>#VALUE!</v>
      </c>
      <c r="M15" s="64" t="e">
        <f t="shared" si="6"/>
        <v>#VALUE!</v>
      </c>
      <c r="N15" s="64" t="e">
        <f t="shared" si="6"/>
        <v>#VALUE!</v>
      </c>
      <c r="O15" s="64" t="e">
        <f t="shared" si="6"/>
        <v>#VALUE!</v>
      </c>
      <c r="P15" s="64" t="e">
        <f>O$15</f>
        <v>#VALUE!</v>
      </c>
      <c r="Q15" s="64" t="e">
        <f t="shared" ref="Q15" si="7">P$15</f>
        <v>#VALUE!</v>
      </c>
      <c r="R15" s="64" t="e">
        <f>Q$15</f>
        <v>#VALUE!</v>
      </c>
    </row>
    <row r="16" spans="1:19" s="43" customFormat="1" hidden="1" outlineLevel="2" x14ac:dyDescent="0.2">
      <c r="B16" s="50"/>
      <c r="C16" s="72"/>
      <c r="D16" s="48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4"/>
    </row>
    <row r="17" spans="1:19" s="43" customFormat="1" hidden="1" outlineLevel="2" x14ac:dyDescent="0.2">
      <c r="B17" s="51"/>
      <c r="C17" s="73"/>
      <c r="D17" s="47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5"/>
    </row>
    <row r="18" spans="1:19" s="43" customFormat="1" hidden="1" outlineLevel="2" x14ac:dyDescent="0.2">
      <c r="B18" s="61" t="s">
        <v>55</v>
      </c>
      <c r="C18" s="74" t="s">
        <v>19</v>
      </c>
      <c r="D18" s="66" t="e">
        <f>D$14*$D$38</f>
        <v>#VALUE!</v>
      </c>
      <c r="E18" s="66" t="e">
        <f t="shared" ref="E18:R18" si="8">E$14*$D$38</f>
        <v>#VALUE!</v>
      </c>
      <c r="F18" s="66" t="e">
        <f t="shared" si="8"/>
        <v>#VALUE!</v>
      </c>
      <c r="G18" s="66" t="e">
        <f>G$14*$D$38</f>
        <v>#VALUE!</v>
      </c>
      <c r="H18" s="66" t="e">
        <f>H$14*$D$38</f>
        <v>#VALUE!</v>
      </c>
      <c r="I18" s="66" t="e">
        <f>I$14*$D$38</f>
        <v>#VALUE!</v>
      </c>
      <c r="J18" s="66" t="e">
        <f t="shared" si="8"/>
        <v>#VALUE!</v>
      </c>
      <c r="K18" s="66" t="e">
        <f t="shared" si="8"/>
        <v>#VALUE!</v>
      </c>
      <c r="L18" s="66" t="e">
        <f t="shared" si="8"/>
        <v>#VALUE!</v>
      </c>
      <c r="M18" s="66" t="e">
        <f t="shared" si="8"/>
        <v>#VALUE!</v>
      </c>
      <c r="N18" s="66" t="e">
        <f t="shared" si="8"/>
        <v>#VALUE!</v>
      </c>
      <c r="O18" s="66" t="e">
        <f t="shared" si="8"/>
        <v>#VALUE!</v>
      </c>
      <c r="P18" s="66" t="e">
        <f t="shared" si="8"/>
        <v>#VALUE!</v>
      </c>
      <c r="Q18" s="66" t="e">
        <f t="shared" si="8"/>
        <v>#VALUE!</v>
      </c>
      <c r="R18" s="66" t="e">
        <f t="shared" si="8"/>
        <v>#VALUE!</v>
      </c>
    </row>
    <row r="19" spans="1:19" s="43" customFormat="1" hidden="1" outlineLevel="2" x14ac:dyDescent="0.2">
      <c r="B19" s="59" t="s">
        <v>56</v>
      </c>
      <c r="C19" s="70" t="s">
        <v>19</v>
      </c>
      <c r="D19" s="64" t="e">
        <f>D$15*$D$38</f>
        <v>#VALUE!</v>
      </c>
      <c r="E19" s="64" t="e">
        <f t="shared" ref="E19:P19" si="9">E$15*$D$38</f>
        <v>#VALUE!</v>
      </c>
      <c r="F19" s="64" t="e">
        <f t="shared" si="9"/>
        <v>#VALUE!</v>
      </c>
      <c r="G19" s="64" t="e">
        <f>G$15*$D$38</f>
        <v>#VALUE!</v>
      </c>
      <c r="H19" s="64" t="e">
        <f>H$15*$D$38</f>
        <v>#VALUE!</v>
      </c>
      <c r="I19" s="64" t="e">
        <f t="shared" si="9"/>
        <v>#VALUE!</v>
      </c>
      <c r="J19" s="64" t="e">
        <f>J$15*$D$38</f>
        <v>#VALUE!</v>
      </c>
      <c r="K19" s="64" t="e">
        <f>K$15*$D$38</f>
        <v>#VALUE!</v>
      </c>
      <c r="L19" s="64" t="e">
        <f>L$15*$D$38</f>
        <v>#VALUE!</v>
      </c>
      <c r="M19" s="64" t="e">
        <f>M$15*$D$38</f>
        <v>#VALUE!</v>
      </c>
      <c r="N19" s="64" t="e">
        <f t="shared" si="9"/>
        <v>#VALUE!</v>
      </c>
      <c r="O19" s="64" t="e">
        <f>O$15*$D$38</f>
        <v>#VALUE!</v>
      </c>
      <c r="P19" s="64" t="e">
        <f t="shared" si="9"/>
        <v>#VALUE!</v>
      </c>
      <c r="Q19" s="64" t="e">
        <f>Q$15*$D$38</f>
        <v>#VALUE!</v>
      </c>
      <c r="R19" s="64" t="e">
        <f>R$15*$D$38</f>
        <v>#VALUE!</v>
      </c>
    </row>
    <row r="20" spans="1:19" s="43" customFormat="1" hidden="1" outlineLevel="2" x14ac:dyDescent="0.2">
      <c r="B20" s="59"/>
      <c r="C20" s="70"/>
      <c r="D20" s="6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</row>
    <row r="21" spans="1:19" s="43" customFormat="1" hidden="1" outlineLevel="2" x14ac:dyDescent="0.2">
      <c r="B21" s="59" t="s">
        <v>57</v>
      </c>
      <c r="C21" s="70" t="s">
        <v>19</v>
      </c>
      <c r="D21" s="64" t="e">
        <f t="shared" ref="D21:O21" si="10">$D$38*D$115</f>
        <v>#VALUE!</v>
      </c>
      <c r="E21" s="64" t="e">
        <f t="shared" si="10"/>
        <v>#VALUE!</v>
      </c>
      <c r="F21" s="64" t="e">
        <f t="shared" si="10"/>
        <v>#VALUE!</v>
      </c>
      <c r="G21" s="64" t="e">
        <f t="shared" si="10"/>
        <v>#VALUE!</v>
      </c>
      <c r="H21" s="64" t="e">
        <f t="shared" si="10"/>
        <v>#VALUE!</v>
      </c>
      <c r="I21" s="64" t="e">
        <f t="shared" si="10"/>
        <v>#VALUE!</v>
      </c>
      <c r="J21" s="64" t="e">
        <f t="shared" si="10"/>
        <v>#VALUE!</v>
      </c>
      <c r="K21" s="64" t="e">
        <f t="shared" si="10"/>
        <v>#VALUE!</v>
      </c>
      <c r="L21" s="64" t="e">
        <f t="shared" si="10"/>
        <v>#VALUE!</v>
      </c>
      <c r="M21" s="64" t="e">
        <f t="shared" si="10"/>
        <v>#VALUE!</v>
      </c>
      <c r="N21" s="64" t="e">
        <f t="shared" si="10"/>
        <v>#VALUE!</v>
      </c>
      <c r="O21" s="64" t="e">
        <f t="shared" si="10"/>
        <v>#VALUE!</v>
      </c>
      <c r="P21" s="64" t="e">
        <f>O$21</f>
        <v>#VALUE!</v>
      </c>
      <c r="Q21" s="64" t="e">
        <f>P$21</f>
        <v>#VALUE!</v>
      </c>
      <c r="R21" s="64" t="e">
        <f>Q$21</f>
        <v>#VALUE!</v>
      </c>
    </row>
    <row r="22" spans="1:19" s="43" customFormat="1" hidden="1" outlineLevel="2" x14ac:dyDescent="0.2">
      <c r="B22" s="59"/>
      <c r="C22" s="70"/>
      <c r="D22" s="6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19" s="43" customFormat="1" hidden="1" outlineLevel="2" x14ac:dyDescent="0.2">
      <c r="B23" s="59" t="s">
        <v>58</v>
      </c>
      <c r="C23" s="70" t="s">
        <v>19</v>
      </c>
      <c r="D23" s="64" t="e">
        <f ca="1">D$10-D$12</f>
        <v>#VALUE!</v>
      </c>
      <c r="E23" s="44" t="e">
        <f t="shared" ref="E23:N23" ca="1" si="11">E$10-E$12</f>
        <v>#VALUE!</v>
      </c>
      <c r="F23" s="44" t="e">
        <f ca="1">F$10-F$12</f>
        <v>#VALUE!</v>
      </c>
      <c r="G23" s="44" t="e">
        <f ca="1">G$10-G$12</f>
        <v>#VALUE!</v>
      </c>
      <c r="H23" s="44" t="e">
        <f ca="1">H$10-H$12</f>
        <v>#VALUE!</v>
      </c>
      <c r="I23" s="44" t="e">
        <f t="shared" ca="1" si="11"/>
        <v>#VALUE!</v>
      </c>
      <c r="J23" s="44" t="e">
        <f ca="1">J$10-J$12</f>
        <v>#VALUE!</v>
      </c>
      <c r="K23" s="44" t="e">
        <f ca="1">K$10-K$12</f>
        <v>#VALUE!</v>
      </c>
      <c r="L23" s="44" t="e">
        <f ca="1">L$10-L$12</f>
        <v>#VALUE!</v>
      </c>
      <c r="M23" s="44" t="e">
        <f ca="1">M$10-M$12</f>
        <v>#VALUE!</v>
      </c>
      <c r="N23" s="44" t="e">
        <f t="shared" ca="1" si="11"/>
        <v>#VALUE!</v>
      </c>
      <c r="O23" s="44" t="e">
        <f ca="1">O$10-O$12</f>
        <v>#VALUE!</v>
      </c>
      <c r="P23" s="44" t="e">
        <f ca="1">P$10-P$12</f>
        <v>#VALUE!</v>
      </c>
      <c r="Q23" s="44" t="e">
        <f ca="1">Q$10-Q$12</f>
        <v>#VALUE!</v>
      </c>
      <c r="R23" s="44" t="e">
        <f ca="1">R$10-R$12</f>
        <v>#VALUE!</v>
      </c>
    </row>
    <row r="24" spans="1:19" s="43" customFormat="1" hidden="1" outlineLevel="2" x14ac:dyDescent="0.2">
      <c r="B24" s="59"/>
      <c r="C24" s="70"/>
      <c r="D24" s="6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9" s="43" customFormat="1" hidden="1" outlineLevel="2" x14ac:dyDescent="0.2">
      <c r="B25" s="59" t="s">
        <v>59</v>
      </c>
      <c r="C25" s="70" t="s">
        <v>255</v>
      </c>
      <c r="D25" s="64" t="e">
        <f ca="1">D$7</f>
        <v>#VALUE!</v>
      </c>
      <c r="E25" s="64" t="e">
        <f t="shared" ref="E25:P25" ca="1" si="12">E$7</f>
        <v>#VALUE!</v>
      </c>
      <c r="F25" s="64" t="e">
        <f t="shared" ca="1" si="12"/>
        <v>#VALUE!</v>
      </c>
      <c r="G25" s="64" t="e">
        <f t="shared" ca="1" si="12"/>
        <v>#VALUE!</v>
      </c>
      <c r="H25" s="64" t="e">
        <f t="shared" ca="1" si="12"/>
        <v>#VALUE!</v>
      </c>
      <c r="I25" s="64" t="e">
        <f t="shared" ca="1" si="12"/>
        <v>#VALUE!</v>
      </c>
      <c r="J25" s="64" t="e">
        <f t="shared" ca="1" si="12"/>
        <v>#VALUE!</v>
      </c>
      <c r="K25" s="64" t="e">
        <f t="shared" ca="1" si="12"/>
        <v>#VALUE!</v>
      </c>
      <c r="L25" s="64" t="e">
        <f ca="1">L$7</f>
        <v>#VALUE!</v>
      </c>
      <c r="M25" s="64" t="e">
        <f t="shared" ca="1" si="12"/>
        <v>#VALUE!</v>
      </c>
      <c r="N25" s="64" t="e">
        <f t="shared" ca="1" si="12"/>
        <v>#VALUE!</v>
      </c>
      <c r="O25" s="64" t="e">
        <f t="shared" ca="1" si="12"/>
        <v>#VALUE!</v>
      </c>
      <c r="P25" s="64" t="e">
        <f t="shared" ca="1" si="12"/>
        <v>#VALUE!</v>
      </c>
      <c r="Q25" s="64" t="e">
        <f ca="1">Q$7</f>
        <v>#VALUE!</v>
      </c>
      <c r="R25" s="64" t="e">
        <f ca="1">R$7</f>
        <v>#VALUE!</v>
      </c>
    </row>
    <row r="26" spans="1:19" s="43" customFormat="1" hidden="1" outlineLevel="2" x14ac:dyDescent="0.2">
      <c r="B26" s="60" t="s">
        <v>60</v>
      </c>
      <c r="C26" s="71" t="s">
        <v>61</v>
      </c>
      <c r="D26" s="65" t="e">
        <f>$D$38*INDEX($D$130:$D$144,MATCH(D$4,$B$130:$B$144,0))</f>
        <v>#VALUE!</v>
      </c>
      <c r="E26" s="65" t="e">
        <f t="shared" ref="E26:R26" si="13">$D$38*INDEX($D$130:$D$144,MATCH(E$4,$B$130:$B$144,0))</f>
        <v>#VALUE!</v>
      </c>
      <c r="F26" s="65" t="e">
        <f t="shared" si="13"/>
        <v>#VALUE!</v>
      </c>
      <c r="G26" s="65" t="e">
        <f t="shared" si="13"/>
        <v>#VALUE!</v>
      </c>
      <c r="H26" s="65" t="e">
        <f t="shared" si="13"/>
        <v>#VALUE!</v>
      </c>
      <c r="I26" s="65" t="e">
        <f t="shared" si="13"/>
        <v>#VALUE!</v>
      </c>
      <c r="J26" s="65" t="e">
        <f t="shared" si="13"/>
        <v>#VALUE!</v>
      </c>
      <c r="K26" s="65" t="e">
        <f t="shared" si="13"/>
        <v>#VALUE!</v>
      </c>
      <c r="L26" s="65" t="e">
        <f t="shared" si="13"/>
        <v>#VALUE!</v>
      </c>
      <c r="M26" s="65" t="e">
        <f t="shared" si="13"/>
        <v>#VALUE!</v>
      </c>
      <c r="N26" s="65" t="e">
        <f t="shared" si="13"/>
        <v>#VALUE!</v>
      </c>
      <c r="O26" s="65" t="e">
        <f t="shared" si="13"/>
        <v>#VALUE!</v>
      </c>
      <c r="P26" s="65" t="e">
        <f t="shared" si="13"/>
        <v>#VALUE!</v>
      </c>
      <c r="Q26" s="65" t="e">
        <f t="shared" si="13"/>
        <v>#VALUE!</v>
      </c>
      <c r="R26" s="65" t="e">
        <f t="shared" si="13"/>
        <v>#VALUE!</v>
      </c>
    </row>
    <row r="27" spans="1:19" hidden="1" outlineLevel="2" x14ac:dyDescent="0.2">
      <c r="C27" s="75"/>
    </row>
    <row r="28" spans="1:19" ht="12.75" hidden="1" outlineLevel="2" thickBot="1" x14ac:dyDescent="0.25">
      <c r="C28" s="76"/>
    </row>
    <row r="29" spans="1:19" hidden="1" outlineLevel="2" x14ac:dyDescent="0.2"/>
    <row r="30" spans="1:19" hidden="1" outlineLevel="2" x14ac:dyDescent="0.2"/>
    <row r="31" spans="1:19" s="30" customFormat="1" ht="18.75" hidden="1" outlineLevel="1" collapsed="1" x14ac:dyDescent="0.25">
      <c r="A31" s="28" t="s">
        <v>256</v>
      </c>
      <c r="B31" s="28"/>
      <c r="C31" s="29"/>
      <c r="D31" s="29"/>
      <c r="E31" s="28"/>
      <c r="F31" s="28"/>
      <c r="G31" s="28"/>
      <c r="H31" s="28"/>
      <c r="I31" s="28"/>
      <c r="J31" s="28"/>
      <c r="K31" s="28"/>
      <c r="L31" s="28"/>
      <c r="R31" s="31"/>
      <c r="S31" s="31"/>
    </row>
    <row r="32" spans="1:19" hidden="1" outlineLevel="1" x14ac:dyDescent="0.2"/>
    <row r="33" spans="1:12" hidden="1" outlineLevel="1" x14ac:dyDescent="0.2"/>
    <row r="34" spans="1:12" ht="15" hidden="1" outlineLevel="1" x14ac:dyDescent="0.25">
      <c r="B34" s="23" t="str">
        <f>'Default | C_&amp;_I | CB'!B34</f>
        <v>Discount rate</v>
      </c>
      <c r="C34" s="24" t="str">
        <f>'Default | C_&amp;_I | CB'!C34</f>
        <v>%</v>
      </c>
      <c r="D34" s="244">
        <f>'Default | C_&amp;_I | CB'!D34</f>
        <v>7</v>
      </c>
    </row>
    <row r="35" spans="1:12" hidden="1" outlineLevel="1" x14ac:dyDescent="0.2"/>
    <row r="36" spans="1:12" hidden="1" outlineLevel="1" x14ac:dyDescent="0.2"/>
    <row r="37" spans="1:12" ht="15" hidden="1" outlineLevel="1" x14ac:dyDescent="0.25">
      <c r="B37" s="23" t="s">
        <v>65</v>
      </c>
      <c r="C37" s="24" t="s">
        <v>7</v>
      </c>
      <c r="D37" s="24" t="s">
        <v>66</v>
      </c>
      <c r="E37" s="24" t="s">
        <v>67</v>
      </c>
      <c r="F37" s="492" t="s">
        <v>68</v>
      </c>
      <c r="G37" s="493"/>
      <c r="H37" s="493"/>
      <c r="I37" s="493"/>
      <c r="J37" s="494"/>
    </row>
    <row r="38" spans="1:12" hidden="1" outlineLevel="1" x14ac:dyDescent="0.2">
      <c r="B38" s="19" t="s">
        <v>10</v>
      </c>
      <c r="C38" s="10" t="s">
        <v>69</v>
      </c>
      <c r="D38" s="237" t="str">
        <f>IF(Selected_Crop=5,IF('PI | User'!$F$13="",'PI | User'!$E$13,'PI | User'!$F$13),"")</f>
        <v/>
      </c>
      <c r="E38" s="165"/>
      <c r="F38" s="504"/>
      <c r="G38" s="505"/>
      <c r="H38" s="505"/>
      <c r="I38" s="505"/>
      <c r="J38" s="506"/>
    </row>
    <row r="39" spans="1:12" hidden="1" outlineLevel="1" x14ac:dyDescent="0.2">
      <c r="B39" s="21" t="str">
        <f>'Default | C_&amp;_I | CB'!B39</f>
        <v>Planting density</v>
      </c>
      <c r="C39" s="11" t="str">
        <f>'Default | C_&amp;_I | CB'!C39</f>
        <v>-</v>
      </c>
      <c r="D39" s="120">
        <f>'Default | C_&amp;_I | CB'!D39</f>
        <v>0</v>
      </c>
      <c r="E39" s="166"/>
      <c r="F39" s="501"/>
      <c r="G39" s="502"/>
      <c r="H39" s="502"/>
      <c r="I39" s="502"/>
      <c r="J39" s="503"/>
    </row>
    <row r="40" spans="1:12" hidden="1" outlineLevel="1" x14ac:dyDescent="0.2"/>
    <row r="41" spans="1:12" hidden="1" outlineLevel="1" x14ac:dyDescent="0.2"/>
    <row r="42" spans="1:12" ht="15" hidden="1" outlineLevel="1" x14ac:dyDescent="0.25">
      <c r="B42" s="23" t="s">
        <v>73</v>
      </c>
      <c r="C42" s="24" t="s">
        <v>7</v>
      </c>
      <c r="D42" s="24" t="s">
        <v>66</v>
      </c>
      <c r="E42" s="24" t="s">
        <v>67</v>
      </c>
      <c r="F42" s="492" t="s">
        <v>68</v>
      </c>
      <c r="G42" s="493"/>
      <c r="H42" s="493"/>
      <c r="I42" s="493"/>
      <c r="J42" s="494"/>
      <c r="L42" s="36"/>
    </row>
    <row r="43" spans="1:12" hidden="1" outlineLevel="1" x14ac:dyDescent="0.2">
      <c r="B43" s="20" t="str">
        <f>'Default | C_&amp;_I | CB'!B43</f>
        <v>First crop year</v>
      </c>
      <c r="C43" s="12" t="str">
        <f>'Default | C_&amp;_I | CB'!C43</f>
        <v>yr</v>
      </c>
      <c r="D43" s="17">
        <f>'Default | C_&amp;_I | CB'!D43</f>
        <v>1</v>
      </c>
      <c r="E43" s="165"/>
      <c r="F43" s="504"/>
      <c r="G43" s="505"/>
      <c r="H43" s="505"/>
      <c r="I43" s="505"/>
      <c r="J43" s="506"/>
      <c r="L43" s="36"/>
    </row>
    <row r="44" spans="1:12" hidden="1" outlineLevel="1" x14ac:dyDescent="0.2">
      <c r="B44" s="20" t="str">
        <f>'Default | C_&amp;_I | CB'!B44</f>
        <v>Maturity year</v>
      </c>
      <c r="C44" s="12" t="str">
        <f>'Default | C_&amp;_I | CB'!C44</f>
        <v>yr</v>
      </c>
      <c r="D44" s="17">
        <f>'Default | C_&amp;_I | CB'!D44</f>
        <v>1</v>
      </c>
      <c r="E44" s="167"/>
      <c r="F44" s="498"/>
      <c r="G44" s="499"/>
      <c r="H44" s="499"/>
      <c r="I44" s="499"/>
      <c r="J44" s="500"/>
    </row>
    <row r="45" spans="1:12" hidden="1" outlineLevel="1" x14ac:dyDescent="0.2">
      <c r="B45" s="21" t="s">
        <v>79</v>
      </c>
      <c r="C45" s="11" t="s">
        <v>80</v>
      </c>
      <c r="D45" s="264" t="str">
        <f>IF(Selected_Crop=5,IF('PI | User'!$F$14="",'PI | User'!$E$14,'PI | User'!$F$14),"")</f>
        <v/>
      </c>
      <c r="E45" s="166"/>
      <c r="F45" s="501"/>
      <c r="G45" s="502"/>
      <c r="H45" s="502"/>
      <c r="I45" s="502"/>
      <c r="J45" s="503"/>
    </row>
    <row r="46" spans="1:12" hidden="1" outlineLevel="1" x14ac:dyDescent="0.2"/>
    <row r="47" spans="1:12" ht="15" hidden="1" outlineLevel="1" x14ac:dyDescent="0.25">
      <c r="A47" s="115"/>
      <c r="B47" s="23" t="s">
        <v>84</v>
      </c>
      <c r="C47" s="122" t="s">
        <v>80</v>
      </c>
      <c r="D47" s="8"/>
    </row>
    <row r="48" spans="1:12" hidden="1" outlineLevel="1" x14ac:dyDescent="0.2">
      <c r="B48" s="19">
        <f>'Default | C_&amp;_I | CB'!B48</f>
        <v>1</v>
      </c>
      <c r="C48" s="25" t="str">
        <f>IF($B48&gt;=$D$43,IF($B48&gt;=$D$44,$D$45,($D$45/($D$44-$D$43+1))+$C47),0)</f>
        <v/>
      </c>
      <c r="D48" s="8"/>
    </row>
    <row r="49" spans="2:4" hidden="1" outlineLevel="1" x14ac:dyDescent="0.2">
      <c r="B49" s="20">
        <f>'Default | C_&amp;_I | CB'!B49</f>
        <v>2</v>
      </c>
      <c r="C49" s="26" t="str">
        <f t="shared" ref="C49:C61" si="14">IF($B49&gt;=$D$43,IF($B49&gt;=$D$44,$D$45,($D$45/($D$44-$D$43+1))+$C48),0)</f>
        <v/>
      </c>
      <c r="D49" s="8"/>
    </row>
    <row r="50" spans="2:4" hidden="1" outlineLevel="1" x14ac:dyDescent="0.2">
      <c r="B50" s="20">
        <f>'Default | C_&amp;_I | CB'!B50</f>
        <v>3</v>
      </c>
      <c r="C50" s="26" t="str">
        <f t="shared" ref="C50:C56" si="15">IF($B50&gt;=$D$43,IF($B50&gt;=$D$44,$D$45,($D$45/($D$44-$D$43+1))+$C49),0)</f>
        <v/>
      </c>
      <c r="D50" s="8"/>
    </row>
    <row r="51" spans="2:4" hidden="1" outlineLevel="1" x14ac:dyDescent="0.2">
      <c r="B51" s="20">
        <f>'Default | C_&amp;_I | CB'!B51</f>
        <v>4</v>
      </c>
      <c r="C51" s="26" t="str">
        <f t="shared" si="15"/>
        <v/>
      </c>
      <c r="D51" s="8"/>
    </row>
    <row r="52" spans="2:4" hidden="1" outlineLevel="1" x14ac:dyDescent="0.2">
      <c r="B52" s="20">
        <f>'Default | C_&amp;_I | CB'!B52</f>
        <v>5</v>
      </c>
      <c r="C52" s="26" t="str">
        <f t="shared" si="15"/>
        <v/>
      </c>
      <c r="D52" s="8"/>
    </row>
    <row r="53" spans="2:4" hidden="1" outlineLevel="1" x14ac:dyDescent="0.2">
      <c r="B53" s="20">
        <f>'Default | C_&amp;_I | CB'!B53</f>
        <v>6</v>
      </c>
      <c r="C53" s="26" t="str">
        <f t="shared" si="15"/>
        <v/>
      </c>
      <c r="D53" s="8"/>
    </row>
    <row r="54" spans="2:4" hidden="1" outlineLevel="1" x14ac:dyDescent="0.2">
      <c r="B54" s="20">
        <f>'Default | C_&amp;_I | CB'!B54</f>
        <v>7</v>
      </c>
      <c r="C54" s="26" t="str">
        <f t="shared" si="15"/>
        <v/>
      </c>
      <c r="D54" s="8"/>
    </row>
    <row r="55" spans="2:4" hidden="1" outlineLevel="1" x14ac:dyDescent="0.2">
      <c r="B55" s="20">
        <f>'Default | C_&amp;_I | CB'!B55</f>
        <v>8</v>
      </c>
      <c r="C55" s="26" t="str">
        <f t="shared" si="15"/>
        <v/>
      </c>
      <c r="D55" s="8"/>
    </row>
    <row r="56" spans="2:4" hidden="1" outlineLevel="1" x14ac:dyDescent="0.2">
      <c r="B56" s="20">
        <f>'Default | C_&amp;_I | CB'!B56</f>
        <v>9</v>
      </c>
      <c r="C56" s="26" t="str">
        <f t="shared" si="15"/>
        <v/>
      </c>
      <c r="D56" s="8"/>
    </row>
    <row r="57" spans="2:4" hidden="1" outlineLevel="1" x14ac:dyDescent="0.2">
      <c r="B57" s="20">
        <f>'Default | C_&amp;_I | CB'!B57</f>
        <v>10</v>
      </c>
      <c r="C57" s="26" t="str">
        <f t="shared" si="14"/>
        <v/>
      </c>
      <c r="D57" s="8"/>
    </row>
    <row r="58" spans="2:4" hidden="1" outlineLevel="1" x14ac:dyDescent="0.2">
      <c r="B58" s="20">
        <f>'Default | C_&amp;_I | CB'!B58</f>
        <v>11</v>
      </c>
      <c r="C58" s="26" t="str">
        <f>IF($B58&gt;=$D$43,IF($B58&gt;=$D$44,$D$45,($D$45/($D$44-$D$43+1))+$C57),0)</f>
        <v/>
      </c>
      <c r="D58" s="8"/>
    </row>
    <row r="59" spans="2:4" hidden="1" outlineLevel="1" x14ac:dyDescent="0.2">
      <c r="B59" s="20">
        <f>'Default | C_&amp;_I | CB'!B59</f>
        <v>12</v>
      </c>
      <c r="C59" s="26" t="str">
        <f t="shared" si="14"/>
        <v/>
      </c>
      <c r="D59" s="8"/>
    </row>
    <row r="60" spans="2:4" hidden="1" outlineLevel="1" x14ac:dyDescent="0.2">
      <c r="B60" s="20">
        <f>'Default | C_&amp;_I | CB'!B60</f>
        <v>13</v>
      </c>
      <c r="C60" s="26" t="str">
        <f>IF($B60&gt;=$D$43,IF($B60&gt;=$D$44,$D$45,($D$45/($D$44-$D$43+1))+$C59),0)</f>
        <v/>
      </c>
      <c r="D60" s="8"/>
    </row>
    <row r="61" spans="2:4" hidden="1" outlineLevel="1" x14ac:dyDescent="0.2">
      <c r="B61" s="20">
        <f>'Default | C_&amp;_I | CB'!B61</f>
        <v>14</v>
      </c>
      <c r="C61" s="26" t="str">
        <f t="shared" si="14"/>
        <v/>
      </c>
      <c r="D61" s="8"/>
    </row>
    <row r="62" spans="2:4" hidden="1" outlineLevel="1" x14ac:dyDescent="0.2">
      <c r="B62" s="21" t="str">
        <f>'Default | C_&amp;_I | CB'!B62</f>
        <v>14+</v>
      </c>
      <c r="C62" s="27" t="str">
        <f>IF($B62&gt;=$D$43,IF($B62&gt;=$D$44,$D$45,($D$45/($D$44-$D$43+1))+$C61),0)</f>
        <v/>
      </c>
      <c r="D62" s="8"/>
    </row>
    <row r="63" spans="2:4" hidden="1" outlineLevel="1" x14ac:dyDescent="0.2"/>
    <row r="64" spans="2:4" hidden="1" outlineLevel="1" x14ac:dyDescent="0.2"/>
    <row r="65" spans="2:14" ht="15" hidden="1" outlineLevel="1" x14ac:dyDescent="0.25">
      <c r="B65" s="23" t="s">
        <v>86</v>
      </c>
      <c r="C65" s="24" t="s">
        <v>7</v>
      </c>
      <c r="D65" s="24" t="s">
        <v>66</v>
      </c>
      <c r="E65" s="24" t="s">
        <v>67</v>
      </c>
      <c r="F65" s="492" t="s">
        <v>68</v>
      </c>
      <c r="G65" s="493"/>
      <c r="H65" s="493"/>
      <c r="I65" s="493"/>
      <c r="J65" s="494"/>
    </row>
    <row r="66" spans="2:14" hidden="1" outlineLevel="1" x14ac:dyDescent="0.2">
      <c r="B66" s="202" t="s">
        <v>14</v>
      </c>
      <c r="C66" s="136" t="s">
        <v>216</v>
      </c>
      <c r="D66" s="240" t="str">
        <f>IF(Selected_Crop=5,IF('PI | User'!$F$15="",'PI | User'!$E$15,'PI | User'!$F$15),"")</f>
        <v/>
      </c>
      <c r="E66" s="165"/>
      <c r="F66" s="504"/>
      <c r="G66" s="505"/>
      <c r="H66" s="505"/>
      <c r="I66" s="505"/>
      <c r="J66" s="506"/>
      <c r="L66" s="36"/>
    </row>
    <row r="67" spans="2:14" hidden="1" outlineLevel="1" x14ac:dyDescent="0.2">
      <c r="B67" s="146"/>
      <c r="C67" s="147"/>
      <c r="D67" s="147"/>
      <c r="E67" s="167"/>
      <c r="F67" s="498"/>
      <c r="G67" s="499"/>
      <c r="H67" s="499"/>
      <c r="I67" s="499"/>
      <c r="J67" s="500"/>
      <c r="L67" s="36"/>
    </row>
    <row r="68" spans="2:14" hidden="1" outlineLevel="1" x14ac:dyDescent="0.2">
      <c r="B68" s="126" t="str">
        <f>'Default | C_&amp;_I | CB'!B68</f>
        <v>Weight</v>
      </c>
      <c r="C68" s="125" t="str">
        <f>'Default | C_&amp;_I | CB'!C68</f>
        <v>kg</v>
      </c>
      <c r="D68" s="125">
        <f>'Default | C_&amp;_I | CB'!D68</f>
        <v>1000</v>
      </c>
      <c r="E68" s="167"/>
      <c r="F68" s="498"/>
      <c r="G68" s="499"/>
      <c r="H68" s="499"/>
      <c r="I68" s="499"/>
      <c r="J68" s="500"/>
    </row>
    <row r="69" spans="2:14" hidden="1" outlineLevel="1" x14ac:dyDescent="0.2">
      <c r="B69" s="126" t="str">
        <f>'Default | C_&amp;_I | CB'!B69</f>
        <v>Distance to market</v>
      </c>
      <c r="C69" s="125" t="str">
        <f>'Default | C_&amp;_I | CB'!C69</f>
        <v>km</v>
      </c>
      <c r="D69" s="125">
        <f>'Default | C_&amp;_I | CB'!D69</f>
        <v>0</v>
      </c>
      <c r="E69" s="167"/>
      <c r="F69" s="498"/>
      <c r="G69" s="499"/>
      <c r="H69" s="499"/>
      <c r="I69" s="499"/>
      <c r="J69" s="500"/>
    </row>
    <row r="70" spans="2:14" hidden="1" outlineLevel="1" x14ac:dyDescent="0.2">
      <c r="B70" s="203" t="str">
        <f>'Default | C_&amp;_I | CB'!B70</f>
        <v>Freight rate</v>
      </c>
      <c r="C70" s="128" t="str">
        <f>'Default | C_&amp;_I | CB'!C70</f>
        <v>$ / t / km</v>
      </c>
      <c r="D70" s="129">
        <f>'Default | C_&amp;_I | CB'!D70</f>
        <v>0.12</v>
      </c>
      <c r="E70" s="166"/>
      <c r="F70" s="501"/>
      <c r="G70" s="502"/>
      <c r="H70" s="502"/>
      <c r="I70" s="502"/>
      <c r="J70" s="503"/>
    </row>
    <row r="71" spans="2:14" hidden="1" outlineLevel="1" x14ac:dyDescent="0.2"/>
    <row r="72" spans="2:14" hidden="1" outlineLevel="1" x14ac:dyDescent="0.2"/>
    <row r="73" spans="2:14" ht="15" hidden="1" outlineLevel="1" x14ac:dyDescent="0.25">
      <c r="B73" s="23" t="s">
        <v>95</v>
      </c>
      <c r="C73" s="24" t="s">
        <v>7</v>
      </c>
      <c r="D73" s="24" t="s">
        <v>66</v>
      </c>
      <c r="E73" s="24" t="s">
        <v>67</v>
      </c>
      <c r="F73" s="492" t="s">
        <v>68</v>
      </c>
      <c r="G73" s="493"/>
      <c r="H73" s="493"/>
      <c r="I73" s="493"/>
      <c r="J73" s="494"/>
      <c r="L73" s="137"/>
      <c r="M73" s="137"/>
      <c r="N73" s="137"/>
    </row>
    <row r="74" spans="2:14" hidden="1" outlineLevel="1" x14ac:dyDescent="0.2">
      <c r="B74" s="19" t="s">
        <v>15</v>
      </c>
      <c r="C74" s="17" t="s">
        <v>257</v>
      </c>
      <c r="D74" s="237" t="str">
        <f>IF(Selected_Crop=5,IF('PI | User'!$F$16="",'PI | User'!$E$16,'PI | User'!$F$16),"")</f>
        <v/>
      </c>
      <c r="E74" s="167"/>
      <c r="F74" s="495"/>
      <c r="G74" s="496"/>
      <c r="H74" s="496"/>
      <c r="I74" s="496"/>
      <c r="J74" s="497"/>
    </row>
    <row r="75" spans="2:14" hidden="1" outlineLevel="1" x14ac:dyDescent="0.2">
      <c r="B75" s="20" t="s">
        <v>96</v>
      </c>
      <c r="C75" s="17" t="s">
        <v>53</v>
      </c>
      <c r="D75" s="242" t="str">
        <f>IF(Selected_Crop=5,IF('PI | User'!$F$17="",'PI | User'!$E$17,'PI | User'!$F$17),"")</f>
        <v/>
      </c>
      <c r="E75" s="167"/>
      <c r="F75" s="498"/>
      <c r="G75" s="499"/>
      <c r="H75" s="499"/>
      <c r="I75" s="499"/>
      <c r="J75" s="500"/>
    </row>
    <row r="76" spans="2:14" hidden="1" outlineLevel="1" x14ac:dyDescent="0.2">
      <c r="B76" s="20" t="s">
        <v>97</v>
      </c>
      <c r="C76" s="17" t="s">
        <v>53</v>
      </c>
      <c r="D76" s="242" t="str">
        <f>IF(Selected_Crop=5,IF('PI | User'!$F$18="",'PI | User'!$E$18,'PI | User'!$F$18),"")</f>
        <v/>
      </c>
      <c r="E76" s="167"/>
      <c r="F76" s="486"/>
      <c r="G76" s="487"/>
      <c r="H76" s="487"/>
      <c r="I76" s="487"/>
      <c r="J76" s="488"/>
      <c r="L76" s="36"/>
    </row>
    <row r="77" spans="2:14" hidden="1" outlineLevel="1" x14ac:dyDescent="0.2">
      <c r="B77" s="20" t="str">
        <f>'Default | C_&amp;_I | CB'!B77</f>
        <v>On-farm dam capacity</v>
      </c>
      <c r="C77" s="17" t="str">
        <f>'Default | C_&amp;_I | CB'!C77</f>
        <v>ML / ha</v>
      </c>
      <c r="D77" s="231">
        <f>'Default | C_&amp;_I | CB'!D77</f>
        <v>0</v>
      </c>
      <c r="E77" s="167"/>
      <c r="F77" s="486"/>
      <c r="G77" s="487"/>
      <c r="H77" s="487"/>
      <c r="I77" s="487"/>
      <c r="J77" s="488"/>
      <c r="L77" s="36"/>
    </row>
    <row r="78" spans="2:14" hidden="1" outlineLevel="1" x14ac:dyDescent="0.2">
      <c r="B78" s="20" t="str">
        <f>'Default | C_&amp;_I | CB'!B78</f>
        <v>On-farm storage cost</v>
      </c>
      <c r="C78" s="17" t="str">
        <f>'Default | C_&amp;_I | CB'!C78</f>
        <v>$ / ML</v>
      </c>
      <c r="D78" s="125">
        <f>'Default | C_&amp;_I | CB'!D78</f>
        <v>1100</v>
      </c>
      <c r="E78" s="167"/>
      <c r="F78" s="498"/>
      <c r="G78" s="499"/>
      <c r="H78" s="499"/>
      <c r="I78" s="499"/>
      <c r="J78" s="500"/>
    </row>
    <row r="79" spans="2:14" hidden="1" outlineLevel="1" x14ac:dyDescent="0.2">
      <c r="B79" s="20" t="s">
        <v>101</v>
      </c>
      <c r="C79" s="17" t="s">
        <v>100</v>
      </c>
      <c r="D79" s="242" t="str">
        <f>IF(Selected_Crop=5,IF('PI | User'!$F$19="",'PI | User'!$E$19,'PI | User'!$F$19),"")</f>
        <v/>
      </c>
      <c r="E79" s="167"/>
      <c r="F79" s="498"/>
      <c r="G79" s="499"/>
      <c r="H79" s="499"/>
      <c r="I79" s="499"/>
      <c r="J79" s="500"/>
    </row>
    <row r="80" spans="2:14" hidden="1" outlineLevel="1" x14ac:dyDescent="0.2">
      <c r="B80" s="20" t="str">
        <f>'Default | C_&amp;_I | CB'!B80</f>
        <v>Farm infrastructure</v>
      </c>
      <c r="C80" s="17" t="str">
        <f>'Default | C_&amp;_I | CB'!C80</f>
        <v>$</v>
      </c>
      <c r="D80" s="242" t="str">
        <f>IF(Selected_Crop=5,IF('PI | User'!$F$20="",'PI | User'!$E$20,'PI | User'!$F$20),"")</f>
        <v/>
      </c>
      <c r="E80" s="167"/>
      <c r="F80" s="486"/>
      <c r="G80" s="487"/>
      <c r="H80" s="487"/>
      <c r="I80" s="487"/>
      <c r="J80" s="488"/>
    </row>
    <row r="81" spans="2:55" hidden="1" outlineLevel="1" x14ac:dyDescent="0.2">
      <c r="B81" s="88"/>
      <c r="C81" s="85"/>
      <c r="D81" s="85"/>
      <c r="E81" s="167"/>
      <c r="F81" s="486"/>
      <c r="G81" s="487"/>
      <c r="H81" s="487"/>
      <c r="I81" s="487"/>
      <c r="J81" s="488"/>
    </row>
    <row r="82" spans="2:55" hidden="1" outlineLevel="1" x14ac:dyDescent="0.2">
      <c r="B82" s="90"/>
      <c r="C82" s="91"/>
      <c r="D82" s="91"/>
      <c r="E82" s="166"/>
      <c r="F82" s="489"/>
      <c r="G82" s="490"/>
      <c r="H82" s="490"/>
      <c r="I82" s="490"/>
      <c r="J82" s="491"/>
    </row>
    <row r="83" spans="2:55" hidden="1" outlineLevel="1" x14ac:dyDescent="0.2"/>
    <row r="84" spans="2:55" hidden="1" outlineLevel="1" x14ac:dyDescent="0.2"/>
    <row r="85" spans="2:55" s="1" customFormat="1" ht="24" hidden="1" outlineLevel="1" x14ac:dyDescent="0.25">
      <c r="B85" s="106" t="s">
        <v>107</v>
      </c>
      <c r="C85" s="107" t="s">
        <v>7</v>
      </c>
      <c r="D85" s="107" t="s">
        <v>66</v>
      </c>
      <c r="E85" s="107" t="s">
        <v>67</v>
      </c>
      <c r="F85" s="522" t="s">
        <v>68</v>
      </c>
      <c r="G85" s="523"/>
      <c r="H85" s="523"/>
      <c r="I85" s="523"/>
      <c r="J85" s="524"/>
      <c r="L85" s="79" t="s">
        <v>108</v>
      </c>
      <c r="M85" s="3" t="s">
        <v>109</v>
      </c>
      <c r="N85" s="79" t="s">
        <v>110</v>
      </c>
      <c r="O85" s="79" t="s">
        <v>111</v>
      </c>
      <c r="P85" s="79" t="s">
        <v>29</v>
      </c>
      <c r="Q85" s="79" t="s">
        <v>30</v>
      </c>
      <c r="R85" s="79" t="s">
        <v>31</v>
      </c>
      <c r="S85" s="79" t="s">
        <v>32</v>
      </c>
      <c r="T85" s="79" t="s">
        <v>33</v>
      </c>
      <c r="U85" s="79" t="s">
        <v>34</v>
      </c>
      <c r="V85" s="79" t="s">
        <v>35</v>
      </c>
      <c r="W85" s="79" t="s">
        <v>36</v>
      </c>
      <c r="X85" s="79" t="s">
        <v>37</v>
      </c>
      <c r="Y85" s="79" t="s">
        <v>38</v>
      </c>
      <c r="Z85" s="79" t="s">
        <v>39</v>
      </c>
      <c r="AA85" s="79" t="s">
        <v>40</v>
      </c>
      <c r="AB85" s="79" t="s">
        <v>41</v>
      </c>
      <c r="AC85" s="79" t="s">
        <v>42</v>
      </c>
      <c r="AD85" s="79" t="s">
        <v>112</v>
      </c>
      <c r="AE85" s="79" t="s">
        <v>113</v>
      </c>
      <c r="AF85" s="79" t="s">
        <v>114</v>
      </c>
      <c r="AG85" s="79" t="s">
        <v>115</v>
      </c>
      <c r="AH85" s="79" t="s">
        <v>116</v>
      </c>
      <c r="AI85" s="79" t="s">
        <v>117</v>
      </c>
      <c r="AJ85" s="79" t="s">
        <v>118</v>
      </c>
      <c r="AK85" s="79" t="s">
        <v>119</v>
      </c>
      <c r="AL85" s="79" t="s">
        <v>120</v>
      </c>
      <c r="AM85" s="79" t="s">
        <v>121</v>
      </c>
      <c r="AN85" s="79" t="s">
        <v>122</v>
      </c>
      <c r="AO85" s="79" t="s">
        <v>123</v>
      </c>
      <c r="AP85" s="79" t="s">
        <v>124</v>
      </c>
      <c r="AQ85" s="79" t="s">
        <v>125</v>
      </c>
      <c r="AR85" s="79" t="s">
        <v>126</v>
      </c>
      <c r="AS85" s="79" t="s">
        <v>127</v>
      </c>
      <c r="AT85" s="79" t="s">
        <v>128</v>
      </c>
      <c r="AU85" s="79" t="s">
        <v>129</v>
      </c>
      <c r="AV85" s="79" t="s">
        <v>130</v>
      </c>
      <c r="AW85" s="79" t="s">
        <v>131</v>
      </c>
      <c r="AX85" s="79" t="s">
        <v>132</v>
      </c>
      <c r="AY85" s="79" t="s">
        <v>133</v>
      </c>
      <c r="AZ85" s="79" t="s">
        <v>134</v>
      </c>
      <c r="BA85" s="79" t="s">
        <v>135</v>
      </c>
      <c r="BB85" s="79" t="s">
        <v>136</v>
      </c>
      <c r="BC85" s="79" t="s">
        <v>137</v>
      </c>
    </row>
    <row r="86" spans="2:55" hidden="1" outlineLevel="1" x14ac:dyDescent="0.2">
      <c r="B86" s="19" t="str">
        <f>'Default | C_&amp;_I | CB'!B86</f>
        <v>Slasher</v>
      </c>
      <c r="C86" s="15" t="str">
        <f>'Default | C_&amp;_I | CB'!C86</f>
        <v>$</v>
      </c>
      <c r="D86" s="254" t="e">
        <f>('Default | C_&amp;_I | CB'!$D86/SUM('Default | C_&amp;_I | CB'!$D$86:$D$96))*$D$97</f>
        <v>#VALUE!</v>
      </c>
      <c r="E86" s="165"/>
      <c r="F86" s="495"/>
      <c r="G86" s="496"/>
      <c r="H86" s="496"/>
      <c r="I86" s="496"/>
      <c r="J86" s="497"/>
      <c r="L86" s="99">
        <f>'Default | C_&amp;_I | CB'!L86</f>
        <v>0</v>
      </c>
      <c r="M86" s="99">
        <f>'Default | C_&amp;_I | CB'!M86</f>
        <v>20</v>
      </c>
      <c r="N86" s="99">
        <f t="shared" ref="N86:N96" si="16">COUNTIF($O86:$BC86,"=1")</f>
        <v>3</v>
      </c>
      <c r="O86" s="109">
        <f>IF(MOD(COLUMNS($O$85:O$85)-1,$M86)=0,1,0)</f>
        <v>1</v>
      </c>
      <c r="P86" s="109">
        <f>IF(MOD(COLUMNS($O$85:P$85)-1,$M86)=0,1,0)</f>
        <v>0</v>
      </c>
      <c r="Q86" s="109">
        <f>IF(MOD(COLUMNS($O$85:Q$85)-1,$M86)=0,1,0)</f>
        <v>0</v>
      </c>
      <c r="R86" s="109">
        <f>IF(MOD(COLUMNS($O$85:R$85)-1,$M86)=0,1,0)</f>
        <v>0</v>
      </c>
      <c r="S86" s="109">
        <f>IF(MOD(COLUMNS($O$85:S$85)-1,$M86)=0,1,0)</f>
        <v>0</v>
      </c>
      <c r="T86" s="109">
        <f>IF(MOD(COLUMNS($O$85:T$85)-1,$M86)=0,1,0)</f>
        <v>0</v>
      </c>
      <c r="U86" s="109">
        <f>IF(MOD(COLUMNS($O$85:U$85)-1,$M86)=0,1,0)</f>
        <v>0</v>
      </c>
      <c r="V86" s="109">
        <f>IF(MOD(COLUMNS($O$85:V$85)-1,$M86)=0,1,0)</f>
        <v>0</v>
      </c>
      <c r="W86" s="109">
        <f>IF(MOD(COLUMNS($O$85:W$85)-1,$M86)=0,1,0)</f>
        <v>0</v>
      </c>
      <c r="X86" s="109">
        <f>IF(MOD(COLUMNS($O$85:X$85)-1,$M86)=0,1,0)</f>
        <v>0</v>
      </c>
      <c r="Y86" s="109">
        <f>IF(MOD(COLUMNS($O$85:Y$85)-1,$M86)=0,1,0)</f>
        <v>0</v>
      </c>
      <c r="Z86" s="109">
        <f>IF(MOD(COLUMNS($O$85:Z$85)-1,$M86)=0,1,0)</f>
        <v>0</v>
      </c>
      <c r="AA86" s="109">
        <f>IF(MOD(COLUMNS($O$85:AA$85)-1,$M86)=0,1,0)</f>
        <v>0</v>
      </c>
      <c r="AB86" s="109">
        <f>IF(MOD(COLUMNS($O$85:AB$85)-1,$M86)=0,1,0)</f>
        <v>0</v>
      </c>
      <c r="AC86" s="109">
        <f>IF(MOD(COLUMNS($O$85:AC$85)-1,$M86)=0,1,0)</f>
        <v>0</v>
      </c>
      <c r="AD86" s="109">
        <f>IF(MOD(COLUMNS($O$85:AD$85)-1,$M86)=0,1,0)</f>
        <v>0</v>
      </c>
      <c r="AE86" s="109">
        <f>IF(MOD(COLUMNS($O$85:AE$85)-1,$M86)=0,1,0)</f>
        <v>0</v>
      </c>
      <c r="AF86" s="109">
        <f>IF(MOD(COLUMNS($O$85:AF$85)-1,$M86)=0,1,0)</f>
        <v>0</v>
      </c>
      <c r="AG86" s="109">
        <f>IF(MOD(COLUMNS($O$85:AG$85)-1,$M86)=0,1,0)</f>
        <v>0</v>
      </c>
      <c r="AH86" s="109">
        <f>IF(MOD(COLUMNS($O$85:AH$85)-1,$M86)=0,1,0)</f>
        <v>0</v>
      </c>
      <c r="AI86" s="109">
        <f>IF(MOD(COLUMNS($O$85:AI$85)-1,$M86)=0,1,0)</f>
        <v>1</v>
      </c>
      <c r="AJ86" s="109">
        <f>IF(MOD(COLUMNS($O$85:AJ$85)-1,$M86)=0,1,0)</f>
        <v>0</v>
      </c>
      <c r="AK86" s="109">
        <f>IF(MOD(COLUMNS($O$85:AK$85)-1,$M86)=0,1,0)</f>
        <v>0</v>
      </c>
      <c r="AL86" s="109">
        <f>IF(MOD(COLUMNS($O$85:AL$85)-1,$M86)=0,1,0)</f>
        <v>0</v>
      </c>
      <c r="AM86" s="109">
        <f>IF(MOD(COLUMNS($O$85:AM$85)-1,$M86)=0,1,0)</f>
        <v>0</v>
      </c>
      <c r="AN86" s="109">
        <f>IF(MOD(COLUMNS($O$85:AN$85)-1,$M86)=0,1,0)</f>
        <v>0</v>
      </c>
      <c r="AO86" s="109">
        <f>IF(MOD(COLUMNS($O$85:AO$85)-1,$M86)=0,1,0)</f>
        <v>0</v>
      </c>
      <c r="AP86" s="109">
        <f>IF(MOD(COLUMNS($O$85:AP$85)-1,$M86)=0,1,0)</f>
        <v>0</v>
      </c>
      <c r="AQ86" s="109">
        <f>IF(MOD(COLUMNS($O$85:AQ$85)-1,$M86)=0,1,0)</f>
        <v>0</v>
      </c>
      <c r="AR86" s="109">
        <f>IF(MOD(COLUMNS($O$85:AR$85)-1,$M86)=0,1,0)</f>
        <v>0</v>
      </c>
      <c r="AS86" s="109">
        <f>IF(MOD(COLUMNS($O$85:AS$85)-1,$M86)=0,1,0)</f>
        <v>0</v>
      </c>
      <c r="AT86" s="109">
        <f>IF(MOD(COLUMNS($O$85:AT$85)-1,$M86)=0,1,0)</f>
        <v>0</v>
      </c>
      <c r="AU86" s="109">
        <f>IF(MOD(COLUMNS($O$85:AU$85)-1,$M86)=0,1,0)</f>
        <v>0</v>
      </c>
      <c r="AV86" s="109">
        <f>IF(MOD(COLUMNS($O$85:AV$85)-1,$M86)=0,1,0)</f>
        <v>0</v>
      </c>
      <c r="AW86" s="109">
        <f>IF(MOD(COLUMNS($O$85:AW$85)-1,$M86)=0,1,0)</f>
        <v>0</v>
      </c>
      <c r="AX86" s="109">
        <f>IF(MOD(COLUMNS($O$85:AX$85)-1,$M86)=0,1,0)</f>
        <v>0</v>
      </c>
      <c r="AY86" s="109">
        <f>IF(MOD(COLUMNS($O$85:AY$85)-1,$M86)=0,1,0)</f>
        <v>0</v>
      </c>
      <c r="AZ86" s="109">
        <f>IF(MOD(COLUMNS($O$85:AZ$85)-1,$M86)=0,1,0)</f>
        <v>0</v>
      </c>
      <c r="BA86" s="109">
        <f>IF(MOD(COLUMNS($O$85:BA$85)-1,$M86)=0,1,0)</f>
        <v>0</v>
      </c>
      <c r="BB86" s="109">
        <f>IF(MOD(COLUMNS($O$85:BB$85)-1,$M86)=0,1,0)</f>
        <v>0</v>
      </c>
      <c r="BC86" s="109">
        <f>IF(MOD(COLUMNS($O$85:BC$85)-1,$M86)=0,1,0)</f>
        <v>1</v>
      </c>
    </row>
    <row r="87" spans="2:55" hidden="1" outlineLevel="1" x14ac:dyDescent="0.2">
      <c r="B87" s="20" t="str">
        <f>'Default | C_&amp;_I | CB'!B87</f>
        <v>Herbicide Boom</v>
      </c>
      <c r="C87" s="17" t="str">
        <f>'Default | C_&amp;_I | CB'!C87</f>
        <v>$</v>
      </c>
      <c r="D87" s="85" t="e">
        <f>('Default | C_&amp;_I | CB'!$D87/SUM('Default | C_&amp;_I | CB'!$D$86:$D$96))*$D$97</f>
        <v>#VALUE!</v>
      </c>
      <c r="E87" s="167"/>
      <c r="F87" s="486"/>
      <c r="G87" s="487"/>
      <c r="H87" s="487"/>
      <c r="I87" s="487"/>
      <c r="J87" s="488"/>
      <c r="L87" s="99">
        <f>'Default | C_&amp;_I | CB'!L87</f>
        <v>0</v>
      </c>
      <c r="M87" s="99">
        <f>'Default | C_&amp;_I | CB'!M87</f>
        <v>10</v>
      </c>
      <c r="N87" s="99">
        <f t="shared" si="16"/>
        <v>5</v>
      </c>
      <c r="O87" s="109">
        <f>IF(MOD(COLUMNS($O$85:O$85)-1,$M87)=0,1,0)</f>
        <v>1</v>
      </c>
      <c r="P87" s="109">
        <f>IF(MOD(COLUMNS($O$85:P$85)-1,$M87)=0,1,0)</f>
        <v>0</v>
      </c>
      <c r="Q87" s="109">
        <f>IF(MOD(COLUMNS($O$85:Q$85)-1,$M87)=0,1,0)</f>
        <v>0</v>
      </c>
      <c r="R87" s="109">
        <f>IF(MOD(COLUMNS($O$85:R$85)-1,$M87)=0,1,0)</f>
        <v>0</v>
      </c>
      <c r="S87" s="109">
        <f>IF(MOD(COLUMNS($O$85:S$85)-1,$M87)=0,1,0)</f>
        <v>0</v>
      </c>
      <c r="T87" s="109">
        <f>IF(MOD(COLUMNS($O$85:T$85)-1,$M87)=0,1,0)</f>
        <v>0</v>
      </c>
      <c r="U87" s="109">
        <f>IF(MOD(COLUMNS($O$85:U$85)-1,$M87)=0,1,0)</f>
        <v>0</v>
      </c>
      <c r="V87" s="109">
        <f>IF(MOD(COLUMNS($O$85:V$85)-1,$M87)=0,1,0)</f>
        <v>0</v>
      </c>
      <c r="W87" s="109">
        <f>IF(MOD(COLUMNS($O$85:W$85)-1,$M87)=0,1,0)</f>
        <v>0</v>
      </c>
      <c r="X87" s="109">
        <f>IF(MOD(COLUMNS($O$85:X$85)-1,$M87)=0,1,0)</f>
        <v>0</v>
      </c>
      <c r="Y87" s="109">
        <f>IF(MOD(COLUMNS($O$85:Y$85)-1,$M87)=0,1,0)</f>
        <v>1</v>
      </c>
      <c r="Z87" s="109">
        <f>IF(MOD(COLUMNS($O$85:Z$85)-1,$M87)=0,1,0)</f>
        <v>0</v>
      </c>
      <c r="AA87" s="109">
        <f>IF(MOD(COLUMNS($O$85:AA$85)-1,$M87)=0,1,0)</f>
        <v>0</v>
      </c>
      <c r="AB87" s="109">
        <f>IF(MOD(COLUMNS($O$85:AB$85)-1,$M87)=0,1,0)</f>
        <v>0</v>
      </c>
      <c r="AC87" s="109">
        <f>IF(MOD(COLUMNS($O$85:AC$85)-1,$M87)=0,1,0)</f>
        <v>0</v>
      </c>
      <c r="AD87" s="109">
        <f>IF(MOD(COLUMNS($O$85:AD$85)-1,$M87)=0,1,0)</f>
        <v>0</v>
      </c>
      <c r="AE87" s="109">
        <f>IF(MOD(COLUMNS($O$85:AE$85)-1,$M87)=0,1,0)</f>
        <v>0</v>
      </c>
      <c r="AF87" s="109">
        <f>IF(MOD(COLUMNS($O$85:AF$85)-1,$M87)=0,1,0)</f>
        <v>0</v>
      </c>
      <c r="AG87" s="109">
        <f>IF(MOD(COLUMNS($O$85:AG$85)-1,$M87)=0,1,0)</f>
        <v>0</v>
      </c>
      <c r="AH87" s="109">
        <f>IF(MOD(COLUMNS($O$85:AH$85)-1,$M87)=0,1,0)</f>
        <v>0</v>
      </c>
      <c r="AI87" s="109">
        <f>IF(MOD(COLUMNS($O$85:AI$85)-1,$M87)=0,1,0)</f>
        <v>1</v>
      </c>
      <c r="AJ87" s="109">
        <f>IF(MOD(COLUMNS($O$85:AJ$85)-1,$M87)=0,1,0)</f>
        <v>0</v>
      </c>
      <c r="AK87" s="109">
        <f>IF(MOD(COLUMNS($O$85:AK$85)-1,$M87)=0,1,0)</f>
        <v>0</v>
      </c>
      <c r="AL87" s="109">
        <f>IF(MOD(COLUMNS($O$85:AL$85)-1,$M87)=0,1,0)</f>
        <v>0</v>
      </c>
      <c r="AM87" s="109">
        <f>IF(MOD(COLUMNS($O$85:AM$85)-1,$M87)=0,1,0)</f>
        <v>0</v>
      </c>
      <c r="AN87" s="109">
        <f>IF(MOD(COLUMNS($O$85:AN$85)-1,$M87)=0,1,0)</f>
        <v>0</v>
      </c>
      <c r="AO87" s="109">
        <f>IF(MOD(COLUMNS($O$85:AO$85)-1,$M87)=0,1,0)</f>
        <v>0</v>
      </c>
      <c r="AP87" s="109">
        <f>IF(MOD(COLUMNS($O$85:AP$85)-1,$M87)=0,1,0)</f>
        <v>0</v>
      </c>
      <c r="AQ87" s="109">
        <f>IF(MOD(COLUMNS($O$85:AQ$85)-1,$M87)=0,1,0)</f>
        <v>0</v>
      </c>
      <c r="AR87" s="109">
        <f>IF(MOD(COLUMNS($O$85:AR$85)-1,$M87)=0,1,0)</f>
        <v>0</v>
      </c>
      <c r="AS87" s="109">
        <f>IF(MOD(COLUMNS($O$85:AS$85)-1,$M87)=0,1,0)</f>
        <v>1</v>
      </c>
      <c r="AT87" s="109">
        <f>IF(MOD(COLUMNS($O$85:AT$85)-1,$M87)=0,1,0)</f>
        <v>0</v>
      </c>
      <c r="AU87" s="109">
        <f>IF(MOD(COLUMNS($O$85:AU$85)-1,$M87)=0,1,0)</f>
        <v>0</v>
      </c>
      <c r="AV87" s="109">
        <f>IF(MOD(COLUMNS($O$85:AV$85)-1,$M87)=0,1,0)</f>
        <v>0</v>
      </c>
      <c r="AW87" s="109">
        <f>IF(MOD(COLUMNS($O$85:AW$85)-1,$M87)=0,1,0)</f>
        <v>0</v>
      </c>
      <c r="AX87" s="109">
        <f>IF(MOD(COLUMNS($O$85:AX$85)-1,$M87)=0,1,0)</f>
        <v>0</v>
      </c>
      <c r="AY87" s="109">
        <f>IF(MOD(COLUMNS($O$85:AY$85)-1,$M87)=0,1,0)</f>
        <v>0</v>
      </c>
      <c r="AZ87" s="109">
        <f>IF(MOD(COLUMNS($O$85:AZ$85)-1,$M87)=0,1,0)</f>
        <v>0</v>
      </c>
      <c r="BA87" s="109">
        <f>IF(MOD(COLUMNS($O$85:BA$85)-1,$M87)=0,1,0)</f>
        <v>0</v>
      </c>
      <c r="BB87" s="109">
        <f>IF(MOD(COLUMNS($O$85:BB$85)-1,$M87)=0,1,0)</f>
        <v>0</v>
      </c>
      <c r="BC87" s="109">
        <f>IF(MOD(COLUMNS($O$85:BC$85)-1,$M87)=0,1,0)</f>
        <v>1</v>
      </c>
    </row>
    <row r="88" spans="2:55" hidden="1" outlineLevel="1" x14ac:dyDescent="0.2">
      <c r="B88" s="20" t="str">
        <f>'Default | C_&amp;_I | CB'!B88</f>
        <v>Spreader</v>
      </c>
      <c r="C88" s="17" t="str">
        <f>'Default | C_&amp;_I | CB'!C88</f>
        <v>$</v>
      </c>
      <c r="D88" s="85" t="e">
        <f>('Default | C_&amp;_I | CB'!$D88/SUM('Default | C_&amp;_I | CB'!$D$86:$D$96))*$D$97</f>
        <v>#VALUE!</v>
      </c>
      <c r="E88" s="167"/>
      <c r="F88" s="486"/>
      <c r="G88" s="487"/>
      <c r="H88" s="487"/>
      <c r="I88" s="487"/>
      <c r="J88" s="488"/>
      <c r="L88" s="99">
        <f>'Default | C_&amp;_I | CB'!L88</f>
        <v>0</v>
      </c>
      <c r="M88" s="99">
        <f>'Default | C_&amp;_I | CB'!M88</f>
        <v>10</v>
      </c>
      <c r="N88" s="99">
        <f t="shared" si="16"/>
        <v>5</v>
      </c>
      <c r="O88" s="109">
        <f>IF(MOD(COLUMNS($O$85:O$85)-1,$M88)=0,1,0)</f>
        <v>1</v>
      </c>
      <c r="P88" s="109">
        <f>IF(MOD(COLUMNS($O$85:P$85)-1,$M88)=0,1,0)</f>
        <v>0</v>
      </c>
      <c r="Q88" s="109">
        <f>IF(MOD(COLUMNS($O$85:Q$85)-1,$M88)=0,1,0)</f>
        <v>0</v>
      </c>
      <c r="R88" s="109">
        <f>IF(MOD(COLUMNS($O$85:R$85)-1,$M88)=0,1,0)</f>
        <v>0</v>
      </c>
      <c r="S88" s="109">
        <f>IF(MOD(COLUMNS($O$85:S$85)-1,$M88)=0,1,0)</f>
        <v>0</v>
      </c>
      <c r="T88" s="109">
        <f>IF(MOD(COLUMNS($O$85:T$85)-1,$M88)=0,1,0)</f>
        <v>0</v>
      </c>
      <c r="U88" s="109">
        <f>IF(MOD(COLUMNS($O$85:U$85)-1,$M88)=0,1,0)</f>
        <v>0</v>
      </c>
      <c r="V88" s="109">
        <f>IF(MOD(COLUMNS($O$85:V$85)-1,$M88)=0,1,0)</f>
        <v>0</v>
      </c>
      <c r="W88" s="109">
        <f>IF(MOD(COLUMNS($O$85:W$85)-1,$M88)=0,1,0)</f>
        <v>0</v>
      </c>
      <c r="X88" s="109">
        <f>IF(MOD(COLUMNS($O$85:X$85)-1,$M88)=0,1,0)</f>
        <v>0</v>
      </c>
      <c r="Y88" s="109">
        <f>IF(MOD(COLUMNS($O$85:Y$85)-1,$M88)=0,1,0)</f>
        <v>1</v>
      </c>
      <c r="Z88" s="109">
        <f>IF(MOD(COLUMNS($O$85:Z$85)-1,$M88)=0,1,0)</f>
        <v>0</v>
      </c>
      <c r="AA88" s="109">
        <f>IF(MOD(COLUMNS($O$85:AA$85)-1,$M88)=0,1,0)</f>
        <v>0</v>
      </c>
      <c r="AB88" s="109">
        <f>IF(MOD(COLUMNS($O$85:AB$85)-1,$M88)=0,1,0)</f>
        <v>0</v>
      </c>
      <c r="AC88" s="109">
        <f>IF(MOD(COLUMNS($O$85:AC$85)-1,$M88)=0,1,0)</f>
        <v>0</v>
      </c>
      <c r="AD88" s="109">
        <f>IF(MOD(COLUMNS($O$85:AD$85)-1,$M88)=0,1,0)</f>
        <v>0</v>
      </c>
      <c r="AE88" s="109">
        <f>IF(MOD(COLUMNS($O$85:AE$85)-1,$M88)=0,1,0)</f>
        <v>0</v>
      </c>
      <c r="AF88" s="109">
        <f>IF(MOD(COLUMNS($O$85:AF$85)-1,$M88)=0,1,0)</f>
        <v>0</v>
      </c>
      <c r="AG88" s="109">
        <f>IF(MOD(COLUMNS($O$85:AG$85)-1,$M88)=0,1,0)</f>
        <v>0</v>
      </c>
      <c r="AH88" s="109">
        <f>IF(MOD(COLUMNS($O$85:AH$85)-1,$M88)=0,1,0)</f>
        <v>0</v>
      </c>
      <c r="AI88" s="109">
        <f>IF(MOD(COLUMNS($O$85:AI$85)-1,$M88)=0,1,0)</f>
        <v>1</v>
      </c>
      <c r="AJ88" s="109">
        <f>IF(MOD(COLUMNS($O$85:AJ$85)-1,$M88)=0,1,0)</f>
        <v>0</v>
      </c>
      <c r="AK88" s="109">
        <f>IF(MOD(COLUMNS($O$85:AK$85)-1,$M88)=0,1,0)</f>
        <v>0</v>
      </c>
      <c r="AL88" s="109">
        <f>IF(MOD(COLUMNS($O$85:AL$85)-1,$M88)=0,1,0)</f>
        <v>0</v>
      </c>
      <c r="AM88" s="109">
        <f>IF(MOD(COLUMNS($O$85:AM$85)-1,$M88)=0,1,0)</f>
        <v>0</v>
      </c>
      <c r="AN88" s="109">
        <f>IF(MOD(COLUMNS($O$85:AN$85)-1,$M88)=0,1,0)</f>
        <v>0</v>
      </c>
      <c r="AO88" s="109">
        <f>IF(MOD(COLUMNS($O$85:AO$85)-1,$M88)=0,1,0)</f>
        <v>0</v>
      </c>
      <c r="AP88" s="109">
        <f>IF(MOD(COLUMNS($O$85:AP$85)-1,$M88)=0,1,0)</f>
        <v>0</v>
      </c>
      <c r="AQ88" s="109">
        <f>IF(MOD(COLUMNS($O$85:AQ$85)-1,$M88)=0,1,0)</f>
        <v>0</v>
      </c>
      <c r="AR88" s="109">
        <f>IF(MOD(COLUMNS($O$85:AR$85)-1,$M88)=0,1,0)</f>
        <v>0</v>
      </c>
      <c r="AS88" s="109">
        <f>IF(MOD(COLUMNS($O$85:AS$85)-1,$M88)=0,1,0)</f>
        <v>1</v>
      </c>
      <c r="AT88" s="109">
        <f>IF(MOD(COLUMNS($O$85:AT$85)-1,$M88)=0,1,0)</f>
        <v>0</v>
      </c>
      <c r="AU88" s="109">
        <f>IF(MOD(COLUMNS($O$85:AU$85)-1,$M88)=0,1,0)</f>
        <v>0</v>
      </c>
      <c r="AV88" s="109">
        <f>IF(MOD(COLUMNS($O$85:AV$85)-1,$M88)=0,1,0)</f>
        <v>0</v>
      </c>
      <c r="AW88" s="109">
        <f>IF(MOD(COLUMNS($O$85:AW$85)-1,$M88)=0,1,0)</f>
        <v>0</v>
      </c>
      <c r="AX88" s="109">
        <f>IF(MOD(COLUMNS($O$85:AX$85)-1,$M88)=0,1,0)</f>
        <v>0</v>
      </c>
      <c r="AY88" s="109">
        <f>IF(MOD(COLUMNS($O$85:AY$85)-1,$M88)=0,1,0)</f>
        <v>0</v>
      </c>
      <c r="AZ88" s="109">
        <f>IF(MOD(COLUMNS($O$85:AZ$85)-1,$M88)=0,1,0)</f>
        <v>0</v>
      </c>
      <c r="BA88" s="109">
        <f>IF(MOD(COLUMNS($O$85:BA$85)-1,$M88)=0,1,0)</f>
        <v>0</v>
      </c>
      <c r="BB88" s="109">
        <f>IF(MOD(COLUMNS($O$85:BB$85)-1,$M88)=0,1,0)</f>
        <v>0</v>
      </c>
      <c r="BC88" s="109">
        <f>IF(MOD(COLUMNS($O$85:BC$85)-1,$M88)=0,1,0)</f>
        <v>1</v>
      </c>
    </row>
    <row r="89" spans="2:55" hidden="1" outlineLevel="1" x14ac:dyDescent="0.2">
      <c r="B89" s="20" t="str">
        <f>'Default | C_&amp;_I | CB'!B89</f>
        <v>Airblast Sprayer</v>
      </c>
      <c r="C89" s="17" t="str">
        <f>'Default | C_&amp;_I | CB'!C89</f>
        <v>$</v>
      </c>
      <c r="D89" s="85" t="e">
        <f>('Default | C_&amp;_I | CB'!$D89/SUM('Default | C_&amp;_I | CB'!$D$86:$D$96))*$D$97</f>
        <v>#VALUE!</v>
      </c>
      <c r="E89" s="167"/>
      <c r="F89" s="486"/>
      <c r="G89" s="487"/>
      <c r="H89" s="487"/>
      <c r="I89" s="487"/>
      <c r="J89" s="488"/>
      <c r="L89" s="99">
        <f>'Default | C_&amp;_I | CB'!L89</f>
        <v>0</v>
      </c>
      <c r="M89" s="99">
        <f>'Default | C_&amp;_I | CB'!M89</f>
        <v>10</v>
      </c>
      <c r="N89" s="99">
        <f t="shared" si="16"/>
        <v>5</v>
      </c>
      <c r="O89" s="109">
        <f>IF(MOD(COLUMNS($O$85:O$85)-1,$M89)=0,1,0)</f>
        <v>1</v>
      </c>
      <c r="P89" s="109">
        <f>IF(MOD(COLUMNS($O$85:P$85)-1,$M89)=0,1,0)</f>
        <v>0</v>
      </c>
      <c r="Q89" s="109">
        <f>IF(MOD(COLUMNS($O$85:Q$85)-1,$M89)=0,1,0)</f>
        <v>0</v>
      </c>
      <c r="R89" s="109">
        <f>IF(MOD(COLUMNS($O$85:R$85)-1,$M89)=0,1,0)</f>
        <v>0</v>
      </c>
      <c r="S89" s="109">
        <f>IF(MOD(COLUMNS($O$85:S$85)-1,$M89)=0,1,0)</f>
        <v>0</v>
      </c>
      <c r="T89" s="109">
        <f>IF(MOD(COLUMNS($O$85:T$85)-1,$M89)=0,1,0)</f>
        <v>0</v>
      </c>
      <c r="U89" s="109">
        <f>IF(MOD(COLUMNS($O$85:U$85)-1,$M89)=0,1,0)</f>
        <v>0</v>
      </c>
      <c r="V89" s="109">
        <f>IF(MOD(COLUMNS($O$85:V$85)-1,$M89)=0,1,0)</f>
        <v>0</v>
      </c>
      <c r="W89" s="109">
        <f>IF(MOD(COLUMNS($O$85:W$85)-1,$M89)=0,1,0)</f>
        <v>0</v>
      </c>
      <c r="X89" s="109">
        <f>IF(MOD(COLUMNS($O$85:X$85)-1,$M89)=0,1,0)</f>
        <v>0</v>
      </c>
      <c r="Y89" s="109">
        <f>IF(MOD(COLUMNS($O$85:Y$85)-1,$M89)=0,1,0)</f>
        <v>1</v>
      </c>
      <c r="Z89" s="109">
        <f>IF(MOD(COLUMNS($O$85:Z$85)-1,$M89)=0,1,0)</f>
        <v>0</v>
      </c>
      <c r="AA89" s="109">
        <f>IF(MOD(COLUMNS($O$85:AA$85)-1,$M89)=0,1,0)</f>
        <v>0</v>
      </c>
      <c r="AB89" s="109">
        <f>IF(MOD(COLUMNS($O$85:AB$85)-1,$M89)=0,1,0)</f>
        <v>0</v>
      </c>
      <c r="AC89" s="109">
        <f>IF(MOD(COLUMNS($O$85:AC$85)-1,$M89)=0,1,0)</f>
        <v>0</v>
      </c>
      <c r="AD89" s="109">
        <f>IF(MOD(COLUMNS($O$85:AD$85)-1,$M89)=0,1,0)</f>
        <v>0</v>
      </c>
      <c r="AE89" s="109">
        <f>IF(MOD(COLUMNS($O$85:AE$85)-1,$M89)=0,1,0)</f>
        <v>0</v>
      </c>
      <c r="AF89" s="109">
        <f>IF(MOD(COLUMNS($O$85:AF$85)-1,$M89)=0,1,0)</f>
        <v>0</v>
      </c>
      <c r="AG89" s="109">
        <f>IF(MOD(COLUMNS($O$85:AG$85)-1,$M89)=0,1,0)</f>
        <v>0</v>
      </c>
      <c r="AH89" s="109">
        <f>IF(MOD(COLUMNS($O$85:AH$85)-1,$M89)=0,1,0)</f>
        <v>0</v>
      </c>
      <c r="AI89" s="109">
        <f>IF(MOD(COLUMNS($O$85:AI$85)-1,$M89)=0,1,0)</f>
        <v>1</v>
      </c>
      <c r="AJ89" s="109">
        <f>IF(MOD(COLUMNS($O$85:AJ$85)-1,$M89)=0,1,0)</f>
        <v>0</v>
      </c>
      <c r="AK89" s="109">
        <f>IF(MOD(COLUMNS($O$85:AK$85)-1,$M89)=0,1,0)</f>
        <v>0</v>
      </c>
      <c r="AL89" s="109">
        <f>IF(MOD(COLUMNS($O$85:AL$85)-1,$M89)=0,1,0)</f>
        <v>0</v>
      </c>
      <c r="AM89" s="109">
        <f>IF(MOD(COLUMNS($O$85:AM$85)-1,$M89)=0,1,0)</f>
        <v>0</v>
      </c>
      <c r="AN89" s="109">
        <f>IF(MOD(COLUMNS($O$85:AN$85)-1,$M89)=0,1,0)</f>
        <v>0</v>
      </c>
      <c r="AO89" s="109">
        <f>IF(MOD(COLUMNS($O$85:AO$85)-1,$M89)=0,1,0)</f>
        <v>0</v>
      </c>
      <c r="AP89" s="109">
        <f>IF(MOD(COLUMNS($O$85:AP$85)-1,$M89)=0,1,0)</f>
        <v>0</v>
      </c>
      <c r="AQ89" s="109">
        <f>IF(MOD(COLUMNS($O$85:AQ$85)-1,$M89)=0,1,0)</f>
        <v>0</v>
      </c>
      <c r="AR89" s="109">
        <f>IF(MOD(COLUMNS($O$85:AR$85)-1,$M89)=0,1,0)</f>
        <v>0</v>
      </c>
      <c r="AS89" s="109">
        <f>IF(MOD(COLUMNS($O$85:AS$85)-1,$M89)=0,1,0)</f>
        <v>1</v>
      </c>
      <c r="AT89" s="109">
        <f>IF(MOD(COLUMNS($O$85:AT$85)-1,$M89)=0,1,0)</f>
        <v>0</v>
      </c>
      <c r="AU89" s="109">
        <f>IF(MOD(COLUMNS($O$85:AU$85)-1,$M89)=0,1,0)</f>
        <v>0</v>
      </c>
      <c r="AV89" s="109">
        <f>IF(MOD(COLUMNS($O$85:AV$85)-1,$M89)=0,1,0)</f>
        <v>0</v>
      </c>
      <c r="AW89" s="109">
        <f>IF(MOD(COLUMNS($O$85:AW$85)-1,$M89)=0,1,0)</f>
        <v>0</v>
      </c>
      <c r="AX89" s="109">
        <f>IF(MOD(COLUMNS($O$85:AX$85)-1,$M89)=0,1,0)</f>
        <v>0</v>
      </c>
      <c r="AY89" s="109">
        <f>IF(MOD(COLUMNS($O$85:AY$85)-1,$M89)=0,1,0)</f>
        <v>0</v>
      </c>
      <c r="AZ89" s="109">
        <f>IF(MOD(COLUMNS($O$85:AZ$85)-1,$M89)=0,1,0)</f>
        <v>0</v>
      </c>
      <c r="BA89" s="109">
        <f>IF(MOD(COLUMNS($O$85:BA$85)-1,$M89)=0,1,0)</f>
        <v>0</v>
      </c>
      <c r="BB89" s="109">
        <f>IF(MOD(COLUMNS($O$85:BB$85)-1,$M89)=0,1,0)</f>
        <v>0</v>
      </c>
      <c r="BC89" s="109">
        <f>IF(MOD(COLUMNS($O$85:BC$85)-1,$M89)=0,1,0)</f>
        <v>1</v>
      </c>
    </row>
    <row r="90" spans="2:55" hidden="1" outlineLevel="1" x14ac:dyDescent="0.2">
      <c r="B90" s="20" t="str">
        <f>'Default | C_&amp;_I | CB'!B90</f>
        <v>Mulcher</v>
      </c>
      <c r="C90" s="17" t="str">
        <f>'Default | C_&amp;_I | CB'!C90</f>
        <v>$</v>
      </c>
      <c r="D90" s="85" t="e">
        <f>('Default | C_&amp;_I | CB'!$D90/SUM('Default | C_&amp;_I | CB'!$D$86:$D$96))*$D$97</f>
        <v>#VALUE!</v>
      </c>
      <c r="E90" s="167"/>
      <c r="F90" s="486"/>
      <c r="G90" s="487"/>
      <c r="H90" s="487"/>
      <c r="I90" s="487"/>
      <c r="J90" s="488"/>
      <c r="L90" s="99">
        <f>'Default | C_&amp;_I | CB'!L90</f>
        <v>0</v>
      </c>
      <c r="M90" s="99">
        <f>'Default | C_&amp;_I | CB'!M90</f>
        <v>10</v>
      </c>
      <c r="N90" s="99">
        <f t="shared" si="16"/>
        <v>5</v>
      </c>
      <c r="O90" s="109">
        <f>IF(MOD(COLUMNS($O$85:O$85)-1,$M90)=0,1,0)</f>
        <v>1</v>
      </c>
      <c r="P90" s="109">
        <f>IF(MOD(COLUMNS($O$85:P$85)-1,$M90)=0,1,0)</f>
        <v>0</v>
      </c>
      <c r="Q90" s="109">
        <f>IF(MOD(COLUMNS($O$85:Q$85)-1,$M90)=0,1,0)</f>
        <v>0</v>
      </c>
      <c r="R90" s="109">
        <f>IF(MOD(COLUMNS($O$85:R$85)-1,$M90)=0,1,0)</f>
        <v>0</v>
      </c>
      <c r="S90" s="109">
        <f>IF(MOD(COLUMNS($O$85:S$85)-1,$M90)=0,1,0)</f>
        <v>0</v>
      </c>
      <c r="T90" s="109">
        <f>IF(MOD(COLUMNS($O$85:T$85)-1,$M90)=0,1,0)</f>
        <v>0</v>
      </c>
      <c r="U90" s="109">
        <f>IF(MOD(COLUMNS($O$85:U$85)-1,$M90)=0,1,0)</f>
        <v>0</v>
      </c>
      <c r="V90" s="109">
        <f>IF(MOD(COLUMNS($O$85:V$85)-1,$M90)=0,1,0)</f>
        <v>0</v>
      </c>
      <c r="W90" s="109">
        <f>IF(MOD(COLUMNS($O$85:W$85)-1,$M90)=0,1,0)</f>
        <v>0</v>
      </c>
      <c r="X90" s="109">
        <f>IF(MOD(COLUMNS($O$85:X$85)-1,$M90)=0,1,0)</f>
        <v>0</v>
      </c>
      <c r="Y90" s="109">
        <f>IF(MOD(COLUMNS($O$85:Y$85)-1,$M90)=0,1,0)</f>
        <v>1</v>
      </c>
      <c r="Z90" s="109">
        <f>IF(MOD(COLUMNS($O$85:Z$85)-1,$M90)=0,1,0)</f>
        <v>0</v>
      </c>
      <c r="AA90" s="109">
        <f>IF(MOD(COLUMNS($O$85:AA$85)-1,$M90)=0,1,0)</f>
        <v>0</v>
      </c>
      <c r="AB90" s="109">
        <f>IF(MOD(COLUMNS($O$85:AB$85)-1,$M90)=0,1,0)</f>
        <v>0</v>
      </c>
      <c r="AC90" s="109">
        <f>IF(MOD(COLUMNS($O$85:AC$85)-1,$M90)=0,1,0)</f>
        <v>0</v>
      </c>
      <c r="AD90" s="109">
        <f>IF(MOD(COLUMNS($O$85:AD$85)-1,$M90)=0,1,0)</f>
        <v>0</v>
      </c>
      <c r="AE90" s="109">
        <f>IF(MOD(COLUMNS($O$85:AE$85)-1,$M90)=0,1,0)</f>
        <v>0</v>
      </c>
      <c r="AF90" s="109">
        <f>IF(MOD(COLUMNS($O$85:AF$85)-1,$M90)=0,1,0)</f>
        <v>0</v>
      </c>
      <c r="AG90" s="109">
        <f>IF(MOD(COLUMNS($O$85:AG$85)-1,$M90)=0,1,0)</f>
        <v>0</v>
      </c>
      <c r="AH90" s="109">
        <f>IF(MOD(COLUMNS($O$85:AH$85)-1,$M90)=0,1,0)</f>
        <v>0</v>
      </c>
      <c r="AI90" s="109">
        <f>IF(MOD(COLUMNS($O$85:AI$85)-1,$M90)=0,1,0)</f>
        <v>1</v>
      </c>
      <c r="AJ90" s="109">
        <f>IF(MOD(COLUMNS($O$85:AJ$85)-1,$M90)=0,1,0)</f>
        <v>0</v>
      </c>
      <c r="AK90" s="109">
        <f>IF(MOD(COLUMNS($O$85:AK$85)-1,$M90)=0,1,0)</f>
        <v>0</v>
      </c>
      <c r="AL90" s="109">
        <f>IF(MOD(COLUMNS($O$85:AL$85)-1,$M90)=0,1,0)</f>
        <v>0</v>
      </c>
      <c r="AM90" s="109">
        <f>IF(MOD(COLUMNS($O$85:AM$85)-1,$M90)=0,1,0)</f>
        <v>0</v>
      </c>
      <c r="AN90" s="109">
        <f>IF(MOD(COLUMNS($O$85:AN$85)-1,$M90)=0,1,0)</f>
        <v>0</v>
      </c>
      <c r="AO90" s="109">
        <f>IF(MOD(COLUMNS($O$85:AO$85)-1,$M90)=0,1,0)</f>
        <v>0</v>
      </c>
      <c r="AP90" s="109">
        <f>IF(MOD(COLUMNS($O$85:AP$85)-1,$M90)=0,1,0)</f>
        <v>0</v>
      </c>
      <c r="AQ90" s="109">
        <f>IF(MOD(COLUMNS($O$85:AQ$85)-1,$M90)=0,1,0)</f>
        <v>0</v>
      </c>
      <c r="AR90" s="109">
        <f>IF(MOD(COLUMNS($O$85:AR$85)-1,$M90)=0,1,0)</f>
        <v>0</v>
      </c>
      <c r="AS90" s="109">
        <f>IF(MOD(COLUMNS($O$85:AS$85)-1,$M90)=0,1,0)</f>
        <v>1</v>
      </c>
      <c r="AT90" s="109">
        <f>IF(MOD(COLUMNS($O$85:AT$85)-1,$M90)=0,1,0)</f>
        <v>0</v>
      </c>
      <c r="AU90" s="109">
        <f>IF(MOD(COLUMNS($O$85:AU$85)-1,$M90)=0,1,0)</f>
        <v>0</v>
      </c>
      <c r="AV90" s="109">
        <f>IF(MOD(COLUMNS($O$85:AV$85)-1,$M90)=0,1,0)</f>
        <v>0</v>
      </c>
      <c r="AW90" s="109">
        <f>IF(MOD(COLUMNS($O$85:AW$85)-1,$M90)=0,1,0)</f>
        <v>0</v>
      </c>
      <c r="AX90" s="109">
        <f>IF(MOD(COLUMNS($O$85:AX$85)-1,$M90)=0,1,0)</f>
        <v>0</v>
      </c>
      <c r="AY90" s="109">
        <f>IF(MOD(COLUMNS($O$85:AY$85)-1,$M90)=0,1,0)</f>
        <v>0</v>
      </c>
      <c r="AZ90" s="109">
        <f>IF(MOD(COLUMNS($O$85:AZ$85)-1,$M90)=0,1,0)</f>
        <v>0</v>
      </c>
      <c r="BA90" s="109">
        <f>IF(MOD(COLUMNS($O$85:BA$85)-1,$M90)=0,1,0)</f>
        <v>0</v>
      </c>
      <c r="BB90" s="109">
        <f>IF(MOD(COLUMNS($O$85:BB$85)-1,$M90)=0,1,0)</f>
        <v>0</v>
      </c>
      <c r="BC90" s="109">
        <f>IF(MOD(COLUMNS($O$85:BC$85)-1,$M90)=0,1,0)</f>
        <v>1</v>
      </c>
    </row>
    <row r="91" spans="2:55" hidden="1" outlineLevel="1" x14ac:dyDescent="0.2">
      <c r="B91" s="20" t="str">
        <f>'Default | C_&amp;_I | CB'!B91</f>
        <v>Harvester - Draper front</v>
      </c>
      <c r="C91" s="17" t="str">
        <f>'Default | C_&amp;_I | CB'!C91</f>
        <v>$</v>
      </c>
      <c r="D91" s="85" t="e">
        <f>('Default | C_&amp;_I | CB'!$D91/SUM('Default | C_&amp;_I | CB'!$D$86:$D$96))*$D$97</f>
        <v>#VALUE!</v>
      </c>
      <c r="E91" s="167"/>
      <c r="F91" s="486"/>
      <c r="G91" s="487"/>
      <c r="H91" s="487"/>
      <c r="I91" s="487"/>
      <c r="J91" s="488"/>
      <c r="L91" s="99">
        <f>'Default | C_&amp;_I | CB'!L91</f>
        <v>0</v>
      </c>
      <c r="M91" s="99">
        <f>'Default | C_&amp;_I | CB'!M91</f>
        <v>20</v>
      </c>
      <c r="N91" s="99">
        <f t="shared" si="16"/>
        <v>3</v>
      </c>
      <c r="O91" s="109">
        <f>IF(MOD(COLUMNS($O$85:O$85)-1,$M91)=0,1,0)</f>
        <v>1</v>
      </c>
      <c r="P91" s="109">
        <f>IF(MOD(COLUMNS($O$85:P$85)-1,$M91)=0,1,0)</f>
        <v>0</v>
      </c>
      <c r="Q91" s="109">
        <f>IF(MOD(COLUMNS($O$85:Q$85)-1,$M91)=0,1,0)</f>
        <v>0</v>
      </c>
      <c r="R91" s="109">
        <f>IF(MOD(COLUMNS($O$85:R$85)-1,$M91)=0,1,0)</f>
        <v>0</v>
      </c>
      <c r="S91" s="109">
        <f>IF(MOD(COLUMNS($O$85:S$85)-1,$M91)=0,1,0)</f>
        <v>0</v>
      </c>
      <c r="T91" s="109">
        <f>IF(MOD(COLUMNS($O$85:T$85)-1,$M91)=0,1,0)</f>
        <v>0</v>
      </c>
      <c r="U91" s="109">
        <f>IF(MOD(COLUMNS($O$85:U$85)-1,$M91)=0,1,0)</f>
        <v>0</v>
      </c>
      <c r="V91" s="109">
        <f>IF(MOD(COLUMNS($O$85:V$85)-1,$M91)=0,1,0)</f>
        <v>0</v>
      </c>
      <c r="W91" s="109">
        <f>IF(MOD(COLUMNS($O$85:W$85)-1,$M91)=0,1,0)</f>
        <v>0</v>
      </c>
      <c r="X91" s="109">
        <f>IF(MOD(COLUMNS($O$85:X$85)-1,$M91)=0,1,0)</f>
        <v>0</v>
      </c>
      <c r="Y91" s="109">
        <f>IF(MOD(COLUMNS($O$85:Y$85)-1,$M91)=0,1,0)</f>
        <v>0</v>
      </c>
      <c r="Z91" s="109">
        <f>IF(MOD(COLUMNS($O$85:Z$85)-1,$M91)=0,1,0)</f>
        <v>0</v>
      </c>
      <c r="AA91" s="109">
        <f>IF(MOD(COLUMNS($O$85:AA$85)-1,$M91)=0,1,0)</f>
        <v>0</v>
      </c>
      <c r="AB91" s="109">
        <f>IF(MOD(COLUMNS($O$85:AB$85)-1,$M91)=0,1,0)</f>
        <v>0</v>
      </c>
      <c r="AC91" s="109">
        <f>IF(MOD(COLUMNS($O$85:AC$85)-1,$M91)=0,1,0)</f>
        <v>0</v>
      </c>
      <c r="AD91" s="109">
        <f>IF(MOD(COLUMNS($O$85:AD$85)-1,$M91)=0,1,0)</f>
        <v>0</v>
      </c>
      <c r="AE91" s="109">
        <f>IF(MOD(COLUMNS($O$85:AE$85)-1,$M91)=0,1,0)</f>
        <v>0</v>
      </c>
      <c r="AF91" s="109">
        <f>IF(MOD(COLUMNS($O$85:AF$85)-1,$M91)=0,1,0)</f>
        <v>0</v>
      </c>
      <c r="AG91" s="109">
        <f>IF(MOD(COLUMNS($O$85:AG$85)-1,$M91)=0,1,0)</f>
        <v>0</v>
      </c>
      <c r="AH91" s="109">
        <f>IF(MOD(COLUMNS($O$85:AH$85)-1,$M91)=0,1,0)</f>
        <v>0</v>
      </c>
      <c r="AI91" s="109">
        <f>IF(MOD(COLUMNS($O$85:AI$85)-1,$M91)=0,1,0)</f>
        <v>1</v>
      </c>
      <c r="AJ91" s="109">
        <f>IF(MOD(COLUMNS($O$85:AJ$85)-1,$M91)=0,1,0)</f>
        <v>0</v>
      </c>
      <c r="AK91" s="109">
        <f>IF(MOD(COLUMNS($O$85:AK$85)-1,$M91)=0,1,0)</f>
        <v>0</v>
      </c>
      <c r="AL91" s="109">
        <f>IF(MOD(COLUMNS($O$85:AL$85)-1,$M91)=0,1,0)</f>
        <v>0</v>
      </c>
      <c r="AM91" s="109">
        <f>IF(MOD(COLUMNS($O$85:AM$85)-1,$M91)=0,1,0)</f>
        <v>0</v>
      </c>
      <c r="AN91" s="109">
        <f>IF(MOD(COLUMNS($O$85:AN$85)-1,$M91)=0,1,0)</f>
        <v>0</v>
      </c>
      <c r="AO91" s="109">
        <f>IF(MOD(COLUMNS($O$85:AO$85)-1,$M91)=0,1,0)</f>
        <v>0</v>
      </c>
      <c r="AP91" s="109">
        <f>IF(MOD(COLUMNS($O$85:AP$85)-1,$M91)=0,1,0)</f>
        <v>0</v>
      </c>
      <c r="AQ91" s="109">
        <f>IF(MOD(COLUMNS($O$85:AQ$85)-1,$M91)=0,1,0)</f>
        <v>0</v>
      </c>
      <c r="AR91" s="109">
        <f>IF(MOD(COLUMNS($O$85:AR$85)-1,$M91)=0,1,0)</f>
        <v>0</v>
      </c>
      <c r="AS91" s="109">
        <f>IF(MOD(COLUMNS($O$85:AS$85)-1,$M91)=0,1,0)</f>
        <v>0</v>
      </c>
      <c r="AT91" s="109">
        <f>IF(MOD(COLUMNS($O$85:AT$85)-1,$M91)=0,1,0)</f>
        <v>0</v>
      </c>
      <c r="AU91" s="109">
        <f>IF(MOD(COLUMNS($O$85:AU$85)-1,$M91)=0,1,0)</f>
        <v>0</v>
      </c>
      <c r="AV91" s="109">
        <f>IF(MOD(COLUMNS($O$85:AV$85)-1,$M91)=0,1,0)</f>
        <v>0</v>
      </c>
      <c r="AW91" s="109">
        <f>IF(MOD(COLUMNS($O$85:AW$85)-1,$M91)=0,1,0)</f>
        <v>0</v>
      </c>
      <c r="AX91" s="109">
        <f>IF(MOD(COLUMNS($O$85:AX$85)-1,$M91)=0,1,0)</f>
        <v>0</v>
      </c>
      <c r="AY91" s="109">
        <f>IF(MOD(COLUMNS($O$85:AY$85)-1,$M91)=0,1,0)</f>
        <v>0</v>
      </c>
      <c r="AZ91" s="109">
        <f>IF(MOD(COLUMNS($O$85:AZ$85)-1,$M91)=0,1,0)</f>
        <v>0</v>
      </c>
      <c r="BA91" s="109">
        <f>IF(MOD(COLUMNS($O$85:BA$85)-1,$M91)=0,1,0)</f>
        <v>0</v>
      </c>
      <c r="BB91" s="109">
        <f>IF(MOD(COLUMNS($O$85:BB$85)-1,$M91)=0,1,0)</f>
        <v>0</v>
      </c>
      <c r="BC91" s="109">
        <f>IF(MOD(COLUMNS($O$85:BC$85)-1,$M91)=0,1,0)</f>
        <v>1</v>
      </c>
    </row>
    <row r="92" spans="2:55" hidden="1" outlineLevel="1" x14ac:dyDescent="0.2">
      <c r="B92" s="20" t="str">
        <f>'Default | C_&amp;_I | CB'!B92</f>
        <v>Fertigation unit</v>
      </c>
      <c r="C92" s="17" t="str">
        <f>'Default | C_&amp;_I | CB'!C92</f>
        <v>$</v>
      </c>
      <c r="D92" s="85" t="e">
        <f>('Default | C_&amp;_I | CB'!$D92/SUM('Default | C_&amp;_I | CB'!$D$86:$D$96))*$D$97</f>
        <v>#VALUE!</v>
      </c>
      <c r="E92" s="167"/>
      <c r="F92" s="486"/>
      <c r="G92" s="487"/>
      <c r="H92" s="487"/>
      <c r="I92" s="487"/>
      <c r="J92" s="488"/>
      <c r="L92" s="99">
        <f>'Default | C_&amp;_I | CB'!L92</f>
        <v>0</v>
      </c>
      <c r="M92" s="99">
        <f>'Default | C_&amp;_I | CB'!M92</f>
        <v>10</v>
      </c>
      <c r="N92" s="99">
        <f t="shared" si="16"/>
        <v>5</v>
      </c>
      <c r="O92" s="109">
        <f>IF(MOD(COLUMNS($O$85:O$85)-1,$M92)=0,1,0)</f>
        <v>1</v>
      </c>
      <c r="P92" s="109">
        <f>IF(MOD(COLUMNS($O$85:P$85)-1,$M92)=0,1,0)</f>
        <v>0</v>
      </c>
      <c r="Q92" s="109">
        <f>IF(MOD(COLUMNS($O$85:Q$85)-1,$M92)=0,1,0)</f>
        <v>0</v>
      </c>
      <c r="R92" s="109">
        <f>IF(MOD(COLUMNS($O$85:R$85)-1,$M92)=0,1,0)</f>
        <v>0</v>
      </c>
      <c r="S92" s="109">
        <f>IF(MOD(COLUMNS($O$85:S$85)-1,$M92)=0,1,0)</f>
        <v>0</v>
      </c>
      <c r="T92" s="109">
        <f>IF(MOD(COLUMNS($O$85:T$85)-1,$M92)=0,1,0)</f>
        <v>0</v>
      </c>
      <c r="U92" s="109">
        <f>IF(MOD(COLUMNS($O$85:U$85)-1,$M92)=0,1,0)</f>
        <v>0</v>
      </c>
      <c r="V92" s="109">
        <f>IF(MOD(COLUMNS($O$85:V$85)-1,$M92)=0,1,0)</f>
        <v>0</v>
      </c>
      <c r="W92" s="109">
        <f>IF(MOD(COLUMNS($O$85:W$85)-1,$M92)=0,1,0)</f>
        <v>0</v>
      </c>
      <c r="X92" s="109">
        <f>IF(MOD(COLUMNS($O$85:X$85)-1,$M92)=0,1,0)</f>
        <v>0</v>
      </c>
      <c r="Y92" s="109">
        <f>IF(MOD(COLUMNS($O$85:Y$85)-1,$M92)=0,1,0)</f>
        <v>1</v>
      </c>
      <c r="Z92" s="109">
        <f>IF(MOD(COLUMNS($O$85:Z$85)-1,$M92)=0,1,0)</f>
        <v>0</v>
      </c>
      <c r="AA92" s="109">
        <f>IF(MOD(COLUMNS($O$85:AA$85)-1,$M92)=0,1,0)</f>
        <v>0</v>
      </c>
      <c r="AB92" s="109">
        <f>IF(MOD(COLUMNS($O$85:AB$85)-1,$M92)=0,1,0)</f>
        <v>0</v>
      </c>
      <c r="AC92" s="109">
        <f>IF(MOD(COLUMNS($O$85:AC$85)-1,$M92)=0,1,0)</f>
        <v>0</v>
      </c>
      <c r="AD92" s="109">
        <f>IF(MOD(COLUMNS($O$85:AD$85)-1,$M92)=0,1,0)</f>
        <v>0</v>
      </c>
      <c r="AE92" s="109">
        <f>IF(MOD(COLUMNS($O$85:AE$85)-1,$M92)=0,1,0)</f>
        <v>0</v>
      </c>
      <c r="AF92" s="109">
        <f>IF(MOD(COLUMNS($O$85:AF$85)-1,$M92)=0,1,0)</f>
        <v>0</v>
      </c>
      <c r="AG92" s="109">
        <f>IF(MOD(COLUMNS($O$85:AG$85)-1,$M92)=0,1,0)</f>
        <v>0</v>
      </c>
      <c r="AH92" s="109">
        <f>IF(MOD(COLUMNS($O$85:AH$85)-1,$M92)=0,1,0)</f>
        <v>0</v>
      </c>
      <c r="AI92" s="109">
        <f>IF(MOD(COLUMNS($O$85:AI$85)-1,$M92)=0,1,0)</f>
        <v>1</v>
      </c>
      <c r="AJ92" s="109">
        <f>IF(MOD(COLUMNS($O$85:AJ$85)-1,$M92)=0,1,0)</f>
        <v>0</v>
      </c>
      <c r="AK92" s="109">
        <f>IF(MOD(COLUMNS($O$85:AK$85)-1,$M92)=0,1,0)</f>
        <v>0</v>
      </c>
      <c r="AL92" s="109">
        <f>IF(MOD(COLUMNS($O$85:AL$85)-1,$M92)=0,1,0)</f>
        <v>0</v>
      </c>
      <c r="AM92" s="109">
        <f>IF(MOD(COLUMNS($O$85:AM$85)-1,$M92)=0,1,0)</f>
        <v>0</v>
      </c>
      <c r="AN92" s="109">
        <f>IF(MOD(COLUMNS($O$85:AN$85)-1,$M92)=0,1,0)</f>
        <v>0</v>
      </c>
      <c r="AO92" s="109">
        <f>IF(MOD(COLUMNS($O$85:AO$85)-1,$M92)=0,1,0)</f>
        <v>0</v>
      </c>
      <c r="AP92" s="109">
        <f>IF(MOD(COLUMNS($O$85:AP$85)-1,$M92)=0,1,0)</f>
        <v>0</v>
      </c>
      <c r="AQ92" s="109">
        <f>IF(MOD(COLUMNS($O$85:AQ$85)-1,$M92)=0,1,0)</f>
        <v>0</v>
      </c>
      <c r="AR92" s="109">
        <f>IF(MOD(COLUMNS($O$85:AR$85)-1,$M92)=0,1,0)</f>
        <v>0</v>
      </c>
      <c r="AS92" s="109">
        <f>IF(MOD(COLUMNS($O$85:AS$85)-1,$M92)=0,1,0)</f>
        <v>1</v>
      </c>
      <c r="AT92" s="109">
        <f>IF(MOD(COLUMNS($O$85:AT$85)-1,$M92)=0,1,0)</f>
        <v>0</v>
      </c>
      <c r="AU92" s="109">
        <f>IF(MOD(COLUMNS($O$85:AU$85)-1,$M92)=0,1,0)</f>
        <v>0</v>
      </c>
      <c r="AV92" s="109">
        <f>IF(MOD(COLUMNS($O$85:AV$85)-1,$M92)=0,1,0)</f>
        <v>0</v>
      </c>
      <c r="AW92" s="109">
        <f>IF(MOD(COLUMNS($O$85:AW$85)-1,$M92)=0,1,0)</f>
        <v>0</v>
      </c>
      <c r="AX92" s="109">
        <f>IF(MOD(COLUMNS($O$85:AX$85)-1,$M92)=0,1,0)</f>
        <v>0</v>
      </c>
      <c r="AY92" s="109">
        <f>IF(MOD(COLUMNS($O$85:AY$85)-1,$M92)=0,1,0)</f>
        <v>0</v>
      </c>
      <c r="AZ92" s="109">
        <f>IF(MOD(COLUMNS($O$85:AZ$85)-1,$M92)=0,1,0)</f>
        <v>0</v>
      </c>
      <c r="BA92" s="109">
        <f>IF(MOD(COLUMNS($O$85:BA$85)-1,$M92)=0,1,0)</f>
        <v>0</v>
      </c>
      <c r="BB92" s="109">
        <f>IF(MOD(COLUMNS($O$85:BB$85)-1,$M92)=0,1,0)</f>
        <v>0</v>
      </c>
      <c r="BC92" s="109">
        <f>IF(MOD(COLUMNS($O$85:BC$85)-1,$M92)=0,1,0)</f>
        <v>1</v>
      </c>
    </row>
    <row r="93" spans="2:55" hidden="1" outlineLevel="1" x14ac:dyDescent="0.2">
      <c r="B93" s="20" t="str">
        <f>'Default | C_&amp;_I | CB'!B93</f>
        <v>Sod drill seeder</v>
      </c>
      <c r="C93" s="17" t="str">
        <f>'Default | C_&amp;_I | CB'!C93</f>
        <v>$</v>
      </c>
      <c r="D93" s="85" t="e">
        <f>('Default | C_&amp;_I | CB'!$D93/SUM('Default | C_&amp;_I | CB'!$D$86:$D$96))*$D$97</f>
        <v>#VALUE!</v>
      </c>
      <c r="E93" s="167"/>
      <c r="F93" s="486"/>
      <c r="G93" s="487"/>
      <c r="H93" s="487"/>
      <c r="I93" s="487"/>
      <c r="J93" s="488"/>
      <c r="L93" s="99">
        <f>'Default | C_&amp;_I | CB'!L93</f>
        <v>0</v>
      </c>
      <c r="M93" s="99">
        <f>'Default | C_&amp;_I | CB'!M93</f>
        <v>10</v>
      </c>
      <c r="N93" s="99">
        <f t="shared" si="16"/>
        <v>5</v>
      </c>
      <c r="O93" s="109">
        <f>IF(MOD(COLUMNS($O$85:O$85)-1,$M93)=0,1,0)</f>
        <v>1</v>
      </c>
      <c r="P93" s="109">
        <f>IF(MOD(COLUMNS($O$85:P$85)-1,$M93)=0,1,0)</f>
        <v>0</v>
      </c>
      <c r="Q93" s="109">
        <f>IF(MOD(COLUMNS($O$85:Q$85)-1,$M93)=0,1,0)</f>
        <v>0</v>
      </c>
      <c r="R93" s="109">
        <f>IF(MOD(COLUMNS($O$85:R$85)-1,$M93)=0,1,0)</f>
        <v>0</v>
      </c>
      <c r="S93" s="109">
        <f>IF(MOD(COLUMNS($O$85:S$85)-1,$M93)=0,1,0)</f>
        <v>0</v>
      </c>
      <c r="T93" s="109">
        <f>IF(MOD(COLUMNS($O$85:T$85)-1,$M93)=0,1,0)</f>
        <v>0</v>
      </c>
      <c r="U93" s="109">
        <f>IF(MOD(COLUMNS($O$85:U$85)-1,$M93)=0,1,0)</f>
        <v>0</v>
      </c>
      <c r="V93" s="109">
        <f>IF(MOD(COLUMNS($O$85:V$85)-1,$M93)=0,1,0)</f>
        <v>0</v>
      </c>
      <c r="W93" s="109">
        <f>IF(MOD(COLUMNS($O$85:W$85)-1,$M93)=0,1,0)</f>
        <v>0</v>
      </c>
      <c r="X93" s="109">
        <f>IF(MOD(COLUMNS($O$85:X$85)-1,$M93)=0,1,0)</f>
        <v>0</v>
      </c>
      <c r="Y93" s="109">
        <f>IF(MOD(COLUMNS($O$85:Y$85)-1,$M93)=0,1,0)</f>
        <v>1</v>
      </c>
      <c r="Z93" s="109">
        <f>IF(MOD(COLUMNS($O$85:Z$85)-1,$M93)=0,1,0)</f>
        <v>0</v>
      </c>
      <c r="AA93" s="109">
        <f>IF(MOD(COLUMNS($O$85:AA$85)-1,$M93)=0,1,0)</f>
        <v>0</v>
      </c>
      <c r="AB93" s="109">
        <f>IF(MOD(COLUMNS($O$85:AB$85)-1,$M93)=0,1,0)</f>
        <v>0</v>
      </c>
      <c r="AC93" s="109">
        <f>IF(MOD(COLUMNS($O$85:AC$85)-1,$M93)=0,1,0)</f>
        <v>0</v>
      </c>
      <c r="AD93" s="109">
        <f>IF(MOD(COLUMNS($O$85:AD$85)-1,$M93)=0,1,0)</f>
        <v>0</v>
      </c>
      <c r="AE93" s="109">
        <f>IF(MOD(COLUMNS($O$85:AE$85)-1,$M93)=0,1,0)</f>
        <v>0</v>
      </c>
      <c r="AF93" s="109">
        <f>IF(MOD(COLUMNS($O$85:AF$85)-1,$M93)=0,1,0)</f>
        <v>0</v>
      </c>
      <c r="AG93" s="109">
        <f>IF(MOD(COLUMNS($O$85:AG$85)-1,$M93)=0,1,0)</f>
        <v>0</v>
      </c>
      <c r="AH93" s="109">
        <f>IF(MOD(COLUMNS($O$85:AH$85)-1,$M93)=0,1,0)</f>
        <v>0</v>
      </c>
      <c r="AI93" s="109">
        <f>IF(MOD(COLUMNS($O$85:AI$85)-1,$M93)=0,1,0)</f>
        <v>1</v>
      </c>
      <c r="AJ93" s="109">
        <f>IF(MOD(COLUMNS($O$85:AJ$85)-1,$M93)=0,1,0)</f>
        <v>0</v>
      </c>
      <c r="AK93" s="109">
        <f>IF(MOD(COLUMNS($O$85:AK$85)-1,$M93)=0,1,0)</f>
        <v>0</v>
      </c>
      <c r="AL93" s="109">
        <f>IF(MOD(COLUMNS($O$85:AL$85)-1,$M93)=0,1,0)</f>
        <v>0</v>
      </c>
      <c r="AM93" s="109">
        <f>IF(MOD(COLUMNS($O$85:AM$85)-1,$M93)=0,1,0)</f>
        <v>0</v>
      </c>
      <c r="AN93" s="109">
        <f>IF(MOD(COLUMNS($O$85:AN$85)-1,$M93)=0,1,0)</f>
        <v>0</v>
      </c>
      <c r="AO93" s="109">
        <f>IF(MOD(COLUMNS($O$85:AO$85)-1,$M93)=0,1,0)</f>
        <v>0</v>
      </c>
      <c r="AP93" s="109">
        <f>IF(MOD(COLUMNS($O$85:AP$85)-1,$M93)=0,1,0)</f>
        <v>0</v>
      </c>
      <c r="AQ93" s="109">
        <f>IF(MOD(COLUMNS($O$85:AQ$85)-1,$M93)=0,1,0)</f>
        <v>0</v>
      </c>
      <c r="AR93" s="109">
        <f>IF(MOD(COLUMNS($O$85:AR$85)-1,$M93)=0,1,0)</f>
        <v>0</v>
      </c>
      <c r="AS93" s="109">
        <f>IF(MOD(COLUMNS($O$85:AS$85)-1,$M93)=0,1,0)</f>
        <v>1</v>
      </c>
      <c r="AT93" s="109">
        <f>IF(MOD(COLUMNS($O$85:AT$85)-1,$M93)=0,1,0)</f>
        <v>0</v>
      </c>
      <c r="AU93" s="109">
        <f>IF(MOD(COLUMNS($O$85:AU$85)-1,$M93)=0,1,0)</f>
        <v>0</v>
      </c>
      <c r="AV93" s="109">
        <f>IF(MOD(COLUMNS($O$85:AV$85)-1,$M93)=0,1,0)</f>
        <v>0</v>
      </c>
      <c r="AW93" s="109">
        <f>IF(MOD(COLUMNS($O$85:AW$85)-1,$M93)=0,1,0)</f>
        <v>0</v>
      </c>
      <c r="AX93" s="109">
        <f>IF(MOD(COLUMNS($O$85:AX$85)-1,$M93)=0,1,0)</f>
        <v>0</v>
      </c>
      <c r="AY93" s="109">
        <f>IF(MOD(COLUMNS($O$85:AY$85)-1,$M93)=0,1,0)</f>
        <v>0</v>
      </c>
      <c r="AZ93" s="109">
        <f>IF(MOD(COLUMNS($O$85:AZ$85)-1,$M93)=0,1,0)</f>
        <v>0</v>
      </c>
      <c r="BA93" s="109">
        <f>IF(MOD(COLUMNS($O$85:BA$85)-1,$M93)=0,1,0)</f>
        <v>0</v>
      </c>
      <c r="BB93" s="109">
        <f>IF(MOD(COLUMNS($O$85:BB$85)-1,$M93)=0,1,0)</f>
        <v>0</v>
      </c>
      <c r="BC93" s="109">
        <f>IF(MOD(COLUMNS($O$85:BC$85)-1,$M93)=0,1,0)</f>
        <v>1</v>
      </c>
    </row>
    <row r="94" spans="2:55" hidden="1" outlineLevel="1" x14ac:dyDescent="0.2">
      <c r="B94" s="20" t="str">
        <f>'Default | C_&amp;_I | CB'!B94</f>
        <v>Field Bin</v>
      </c>
      <c r="C94" s="17" t="str">
        <f>'Default | C_&amp;_I | CB'!C94</f>
        <v>$</v>
      </c>
      <c r="D94" s="85" t="e">
        <f>('Default | C_&amp;_I | CB'!$D94/SUM('Default | C_&amp;_I | CB'!$D$86:$D$96))*$D$97</f>
        <v>#VALUE!</v>
      </c>
      <c r="E94" s="167"/>
      <c r="F94" s="486"/>
      <c r="G94" s="487"/>
      <c r="H94" s="487"/>
      <c r="I94" s="487"/>
      <c r="J94" s="488"/>
      <c r="L94" s="99">
        <f>'Default | C_&amp;_I | CB'!L94</f>
        <v>0</v>
      </c>
      <c r="M94" s="99">
        <f>'Default | C_&amp;_I | CB'!M94</f>
        <v>20</v>
      </c>
      <c r="N94" s="99">
        <f t="shared" si="16"/>
        <v>3</v>
      </c>
      <c r="O94" s="109">
        <f>IF(MOD(COLUMNS($O$85:O$85)-1,$M94)=0,1,0)</f>
        <v>1</v>
      </c>
      <c r="P94" s="109">
        <f>IF(MOD(COLUMNS($O$85:P$85)-1,$M94)=0,1,0)</f>
        <v>0</v>
      </c>
      <c r="Q94" s="109">
        <f>IF(MOD(COLUMNS($O$85:Q$85)-1,$M94)=0,1,0)</f>
        <v>0</v>
      </c>
      <c r="R94" s="109">
        <f>IF(MOD(COLUMNS($O$85:R$85)-1,$M94)=0,1,0)</f>
        <v>0</v>
      </c>
      <c r="S94" s="109">
        <f>IF(MOD(COLUMNS($O$85:S$85)-1,$M94)=0,1,0)</f>
        <v>0</v>
      </c>
      <c r="T94" s="109">
        <f>IF(MOD(COLUMNS($O$85:T$85)-1,$M94)=0,1,0)</f>
        <v>0</v>
      </c>
      <c r="U94" s="109">
        <f>IF(MOD(COLUMNS($O$85:U$85)-1,$M94)=0,1,0)</f>
        <v>0</v>
      </c>
      <c r="V94" s="109">
        <f>IF(MOD(COLUMNS($O$85:V$85)-1,$M94)=0,1,0)</f>
        <v>0</v>
      </c>
      <c r="W94" s="109">
        <f>IF(MOD(COLUMNS($O$85:W$85)-1,$M94)=0,1,0)</f>
        <v>0</v>
      </c>
      <c r="X94" s="109">
        <f>IF(MOD(COLUMNS($O$85:X$85)-1,$M94)=0,1,0)</f>
        <v>0</v>
      </c>
      <c r="Y94" s="109">
        <f>IF(MOD(COLUMNS($O$85:Y$85)-1,$M94)=0,1,0)</f>
        <v>0</v>
      </c>
      <c r="Z94" s="109">
        <f>IF(MOD(COLUMNS($O$85:Z$85)-1,$M94)=0,1,0)</f>
        <v>0</v>
      </c>
      <c r="AA94" s="109">
        <f>IF(MOD(COLUMNS($O$85:AA$85)-1,$M94)=0,1,0)</f>
        <v>0</v>
      </c>
      <c r="AB94" s="109">
        <f>IF(MOD(COLUMNS($O$85:AB$85)-1,$M94)=0,1,0)</f>
        <v>0</v>
      </c>
      <c r="AC94" s="109">
        <f>IF(MOD(COLUMNS($O$85:AC$85)-1,$M94)=0,1,0)</f>
        <v>0</v>
      </c>
      <c r="AD94" s="109">
        <f>IF(MOD(COLUMNS($O$85:AD$85)-1,$M94)=0,1,0)</f>
        <v>0</v>
      </c>
      <c r="AE94" s="109">
        <f>IF(MOD(COLUMNS($O$85:AE$85)-1,$M94)=0,1,0)</f>
        <v>0</v>
      </c>
      <c r="AF94" s="109">
        <f>IF(MOD(COLUMNS($O$85:AF$85)-1,$M94)=0,1,0)</f>
        <v>0</v>
      </c>
      <c r="AG94" s="109">
        <f>IF(MOD(COLUMNS($O$85:AG$85)-1,$M94)=0,1,0)</f>
        <v>0</v>
      </c>
      <c r="AH94" s="109">
        <f>IF(MOD(COLUMNS($O$85:AH$85)-1,$M94)=0,1,0)</f>
        <v>0</v>
      </c>
      <c r="AI94" s="109">
        <f>IF(MOD(COLUMNS($O$85:AI$85)-1,$M94)=0,1,0)</f>
        <v>1</v>
      </c>
      <c r="AJ94" s="109">
        <f>IF(MOD(COLUMNS($O$85:AJ$85)-1,$M94)=0,1,0)</f>
        <v>0</v>
      </c>
      <c r="AK94" s="109">
        <f>IF(MOD(COLUMNS($O$85:AK$85)-1,$M94)=0,1,0)</f>
        <v>0</v>
      </c>
      <c r="AL94" s="109">
        <f>IF(MOD(COLUMNS($O$85:AL$85)-1,$M94)=0,1,0)</f>
        <v>0</v>
      </c>
      <c r="AM94" s="109">
        <f>IF(MOD(COLUMNS($O$85:AM$85)-1,$M94)=0,1,0)</f>
        <v>0</v>
      </c>
      <c r="AN94" s="109">
        <f>IF(MOD(COLUMNS($O$85:AN$85)-1,$M94)=0,1,0)</f>
        <v>0</v>
      </c>
      <c r="AO94" s="109">
        <f>IF(MOD(COLUMNS($O$85:AO$85)-1,$M94)=0,1,0)</f>
        <v>0</v>
      </c>
      <c r="AP94" s="109">
        <f>IF(MOD(COLUMNS($O$85:AP$85)-1,$M94)=0,1,0)</f>
        <v>0</v>
      </c>
      <c r="AQ94" s="109">
        <f>IF(MOD(COLUMNS($O$85:AQ$85)-1,$M94)=0,1,0)</f>
        <v>0</v>
      </c>
      <c r="AR94" s="109">
        <f>IF(MOD(COLUMNS($O$85:AR$85)-1,$M94)=0,1,0)</f>
        <v>0</v>
      </c>
      <c r="AS94" s="109">
        <f>IF(MOD(COLUMNS($O$85:AS$85)-1,$M94)=0,1,0)</f>
        <v>0</v>
      </c>
      <c r="AT94" s="109">
        <f>IF(MOD(COLUMNS($O$85:AT$85)-1,$M94)=0,1,0)</f>
        <v>0</v>
      </c>
      <c r="AU94" s="109">
        <f>IF(MOD(COLUMNS($O$85:AU$85)-1,$M94)=0,1,0)</f>
        <v>0</v>
      </c>
      <c r="AV94" s="109">
        <f>IF(MOD(COLUMNS($O$85:AV$85)-1,$M94)=0,1,0)</f>
        <v>0</v>
      </c>
      <c r="AW94" s="109">
        <f>IF(MOD(COLUMNS($O$85:AW$85)-1,$M94)=0,1,0)</f>
        <v>0</v>
      </c>
      <c r="AX94" s="109">
        <f>IF(MOD(COLUMNS($O$85:AX$85)-1,$M94)=0,1,0)</f>
        <v>0</v>
      </c>
      <c r="AY94" s="109">
        <f>IF(MOD(COLUMNS($O$85:AY$85)-1,$M94)=0,1,0)</f>
        <v>0</v>
      </c>
      <c r="AZ94" s="109">
        <f>IF(MOD(COLUMNS($O$85:AZ$85)-1,$M94)=0,1,0)</f>
        <v>0</v>
      </c>
      <c r="BA94" s="109">
        <f>IF(MOD(COLUMNS($O$85:BA$85)-1,$M94)=0,1,0)</f>
        <v>0</v>
      </c>
      <c r="BB94" s="109">
        <f>IF(MOD(COLUMNS($O$85:BB$85)-1,$M94)=0,1,0)</f>
        <v>0</v>
      </c>
      <c r="BC94" s="109">
        <f>IF(MOD(COLUMNS($O$85:BC$85)-1,$M94)=0,1,0)</f>
        <v>1</v>
      </c>
    </row>
    <row r="95" spans="2:55" hidden="1" outlineLevel="1" x14ac:dyDescent="0.2">
      <c r="B95" s="20" t="str">
        <f>'Default | C_&amp;_I | CB'!B95</f>
        <v>Other equipment</v>
      </c>
      <c r="C95" s="17" t="str">
        <f>'Default | C_&amp;_I | CB'!C95</f>
        <v>$</v>
      </c>
      <c r="D95" s="85" t="e">
        <f>('Default | C_&amp;_I | CB'!$D95/SUM('Default | C_&amp;_I | CB'!$D$86:$D$96))*$D$97</f>
        <v>#VALUE!</v>
      </c>
      <c r="E95" s="167"/>
      <c r="F95" s="486"/>
      <c r="G95" s="487"/>
      <c r="H95" s="487"/>
      <c r="I95" s="487"/>
      <c r="J95" s="488"/>
      <c r="L95" s="99">
        <f>'Default | C_&amp;_I | CB'!L95</f>
        <v>0</v>
      </c>
      <c r="M95" s="99">
        <f>'Default | C_&amp;_I | CB'!M95</f>
        <v>15</v>
      </c>
      <c r="N95" s="99">
        <f t="shared" si="16"/>
        <v>3</v>
      </c>
      <c r="O95" s="109">
        <f>IF(MOD(COLUMNS($O$85:O$85)-1,$M95)=0,1,0)</f>
        <v>1</v>
      </c>
      <c r="P95" s="109">
        <f>IF(MOD(COLUMNS($O$85:P$85)-1,$M95)=0,1,0)</f>
        <v>0</v>
      </c>
      <c r="Q95" s="109">
        <f>IF(MOD(COLUMNS($O$85:Q$85)-1,$M95)=0,1,0)</f>
        <v>0</v>
      </c>
      <c r="R95" s="109">
        <f>IF(MOD(COLUMNS($O$85:R$85)-1,$M95)=0,1,0)</f>
        <v>0</v>
      </c>
      <c r="S95" s="109">
        <f>IF(MOD(COLUMNS($O$85:S$85)-1,$M95)=0,1,0)</f>
        <v>0</v>
      </c>
      <c r="T95" s="109">
        <f>IF(MOD(COLUMNS($O$85:T$85)-1,$M95)=0,1,0)</f>
        <v>0</v>
      </c>
      <c r="U95" s="109">
        <f>IF(MOD(COLUMNS($O$85:U$85)-1,$M95)=0,1,0)</f>
        <v>0</v>
      </c>
      <c r="V95" s="109">
        <f>IF(MOD(COLUMNS($O$85:V$85)-1,$M95)=0,1,0)</f>
        <v>0</v>
      </c>
      <c r="W95" s="109">
        <f>IF(MOD(COLUMNS($O$85:W$85)-1,$M95)=0,1,0)</f>
        <v>0</v>
      </c>
      <c r="X95" s="109">
        <f>IF(MOD(COLUMNS($O$85:X$85)-1,$M95)=0,1,0)</f>
        <v>0</v>
      </c>
      <c r="Y95" s="109">
        <f>IF(MOD(COLUMNS($O$85:Y$85)-1,$M95)=0,1,0)</f>
        <v>0</v>
      </c>
      <c r="Z95" s="109">
        <f>IF(MOD(COLUMNS($O$85:Z$85)-1,$M95)=0,1,0)</f>
        <v>0</v>
      </c>
      <c r="AA95" s="109">
        <f>IF(MOD(COLUMNS($O$85:AA$85)-1,$M95)=0,1,0)</f>
        <v>0</v>
      </c>
      <c r="AB95" s="109">
        <f>IF(MOD(COLUMNS($O$85:AB$85)-1,$M95)=0,1,0)</f>
        <v>0</v>
      </c>
      <c r="AC95" s="109">
        <f>IF(MOD(COLUMNS($O$85:AC$85)-1,$M95)=0,1,0)</f>
        <v>0</v>
      </c>
      <c r="AD95" s="109">
        <f>IF(MOD(COLUMNS($O$85:AD$85)-1,$M95)=0,1,0)</f>
        <v>1</v>
      </c>
      <c r="AE95" s="109">
        <f>IF(MOD(COLUMNS($O$85:AE$85)-1,$M95)=0,1,0)</f>
        <v>0</v>
      </c>
      <c r="AF95" s="109">
        <f>IF(MOD(COLUMNS($O$85:AF$85)-1,$M95)=0,1,0)</f>
        <v>0</v>
      </c>
      <c r="AG95" s="109">
        <f>IF(MOD(COLUMNS($O$85:AG$85)-1,$M95)=0,1,0)</f>
        <v>0</v>
      </c>
      <c r="AH95" s="109">
        <f>IF(MOD(COLUMNS($O$85:AH$85)-1,$M95)=0,1,0)</f>
        <v>0</v>
      </c>
      <c r="AI95" s="109">
        <f>IF(MOD(COLUMNS($O$85:AI$85)-1,$M95)=0,1,0)</f>
        <v>0</v>
      </c>
      <c r="AJ95" s="109">
        <f>IF(MOD(COLUMNS($O$85:AJ$85)-1,$M95)=0,1,0)</f>
        <v>0</v>
      </c>
      <c r="AK95" s="109">
        <f>IF(MOD(COLUMNS($O$85:AK$85)-1,$M95)=0,1,0)</f>
        <v>0</v>
      </c>
      <c r="AL95" s="109">
        <f>IF(MOD(COLUMNS($O$85:AL$85)-1,$M95)=0,1,0)</f>
        <v>0</v>
      </c>
      <c r="AM95" s="109">
        <f>IF(MOD(COLUMNS($O$85:AM$85)-1,$M95)=0,1,0)</f>
        <v>0</v>
      </c>
      <c r="AN95" s="109">
        <f>IF(MOD(COLUMNS($O$85:AN$85)-1,$M95)=0,1,0)</f>
        <v>0</v>
      </c>
      <c r="AO95" s="109">
        <f>IF(MOD(COLUMNS($O$85:AO$85)-1,$M95)=0,1,0)</f>
        <v>0</v>
      </c>
      <c r="AP95" s="109">
        <f>IF(MOD(COLUMNS($O$85:AP$85)-1,$M95)=0,1,0)</f>
        <v>0</v>
      </c>
      <c r="AQ95" s="109">
        <f>IF(MOD(COLUMNS($O$85:AQ$85)-1,$M95)=0,1,0)</f>
        <v>0</v>
      </c>
      <c r="AR95" s="109">
        <f>IF(MOD(COLUMNS($O$85:AR$85)-1,$M95)=0,1,0)</f>
        <v>0</v>
      </c>
      <c r="AS95" s="109">
        <f>IF(MOD(COLUMNS($O$85:AS$85)-1,$M95)=0,1,0)</f>
        <v>1</v>
      </c>
      <c r="AT95" s="109">
        <f>IF(MOD(COLUMNS($O$85:AT$85)-1,$M95)=0,1,0)</f>
        <v>0</v>
      </c>
      <c r="AU95" s="109">
        <f>IF(MOD(COLUMNS($O$85:AU$85)-1,$M95)=0,1,0)</f>
        <v>0</v>
      </c>
      <c r="AV95" s="109">
        <f>IF(MOD(COLUMNS($O$85:AV$85)-1,$M95)=0,1,0)</f>
        <v>0</v>
      </c>
      <c r="AW95" s="109">
        <f>IF(MOD(COLUMNS($O$85:AW$85)-1,$M95)=0,1,0)</f>
        <v>0</v>
      </c>
      <c r="AX95" s="109">
        <f>IF(MOD(COLUMNS($O$85:AX$85)-1,$M95)=0,1,0)</f>
        <v>0</v>
      </c>
      <c r="AY95" s="109">
        <f>IF(MOD(COLUMNS($O$85:AY$85)-1,$M95)=0,1,0)</f>
        <v>0</v>
      </c>
      <c r="AZ95" s="109">
        <f>IF(MOD(COLUMNS($O$85:AZ$85)-1,$M95)=0,1,0)</f>
        <v>0</v>
      </c>
      <c r="BA95" s="109">
        <f>IF(MOD(COLUMNS($O$85:BA$85)-1,$M95)=0,1,0)</f>
        <v>0</v>
      </c>
      <c r="BB95" s="109">
        <f>IF(MOD(COLUMNS($O$85:BB$85)-1,$M95)=0,1,0)</f>
        <v>0</v>
      </c>
      <c r="BC95" s="109">
        <f>IF(MOD(COLUMNS($O$85:BC$85)-1,$M95)=0,1,0)</f>
        <v>0</v>
      </c>
    </row>
    <row r="96" spans="2:55" hidden="1" outlineLevel="1" x14ac:dyDescent="0.2">
      <c r="B96" s="21" t="str">
        <f>'Default | C_&amp;_I | CB'!B96</f>
        <v>95hp tractor</v>
      </c>
      <c r="C96" s="16" t="str">
        <f>'Default | C_&amp;_I | CB'!C96</f>
        <v>$</v>
      </c>
      <c r="D96" s="91" t="e">
        <f>('Default | C_&amp;_I | CB'!$D96/SUM('Default | C_&amp;_I | CB'!$D$86:$D$96))*$D$97</f>
        <v>#VALUE!</v>
      </c>
      <c r="E96" s="166"/>
      <c r="F96" s="489"/>
      <c r="G96" s="490"/>
      <c r="H96" s="490"/>
      <c r="I96" s="490"/>
      <c r="J96" s="491"/>
      <c r="L96" s="99">
        <f>'Default | C_&amp;_I | CB'!L96</f>
        <v>0</v>
      </c>
      <c r="M96" s="99">
        <f>'Default | C_&amp;_I | CB'!M96</f>
        <v>20</v>
      </c>
      <c r="N96" s="99">
        <f t="shared" si="16"/>
        <v>3</v>
      </c>
      <c r="O96" s="109">
        <f>IF(MOD(COLUMNS($O$85:O$85)-1,$M96)=0,1,0)</f>
        <v>1</v>
      </c>
      <c r="P96" s="109">
        <f>IF(MOD(COLUMNS($O$85:P$85)-1,$M96)=0,1,0)</f>
        <v>0</v>
      </c>
      <c r="Q96" s="109">
        <f>IF(MOD(COLUMNS($O$85:Q$85)-1,$M96)=0,1,0)</f>
        <v>0</v>
      </c>
      <c r="R96" s="109">
        <f>IF(MOD(COLUMNS($O$85:R$85)-1,$M96)=0,1,0)</f>
        <v>0</v>
      </c>
      <c r="S96" s="109">
        <f>IF(MOD(COLUMNS($O$85:S$85)-1,$M96)=0,1,0)</f>
        <v>0</v>
      </c>
      <c r="T96" s="109">
        <f>IF(MOD(COLUMNS($O$85:T$85)-1,$M96)=0,1,0)</f>
        <v>0</v>
      </c>
      <c r="U96" s="109">
        <f>IF(MOD(COLUMNS($O$85:U$85)-1,$M96)=0,1,0)</f>
        <v>0</v>
      </c>
      <c r="V96" s="109">
        <f>IF(MOD(COLUMNS($O$85:V$85)-1,$M96)=0,1,0)</f>
        <v>0</v>
      </c>
      <c r="W96" s="109">
        <f>IF(MOD(COLUMNS($O$85:W$85)-1,$M96)=0,1,0)</f>
        <v>0</v>
      </c>
      <c r="X96" s="109">
        <f>IF(MOD(COLUMNS($O$85:X$85)-1,$M96)=0,1,0)</f>
        <v>0</v>
      </c>
      <c r="Y96" s="109">
        <f>IF(MOD(COLUMNS($O$85:Y$85)-1,$M96)=0,1,0)</f>
        <v>0</v>
      </c>
      <c r="Z96" s="109">
        <f>IF(MOD(COLUMNS($O$85:Z$85)-1,$M96)=0,1,0)</f>
        <v>0</v>
      </c>
      <c r="AA96" s="109">
        <f>IF(MOD(COLUMNS($O$85:AA$85)-1,$M96)=0,1,0)</f>
        <v>0</v>
      </c>
      <c r="AB96" s="109">
        <f>IF(MOD(COLUMNS($O$85:AB$85)-1,$M96)=0,1,0)</f>
        <v>0</v>
      </c>
      <c r="AC96" s="109">
        <f>IF(MOD(COLUMNS($O$85:AC$85)-1,$M96)=0,1,0)</f>
        <v>0</v>
      </c>
      <c r="AD96" s="109">
        <f>IF(MOD(COLUMNS($O$85:AD$85)-1,$M96)=0,1,0)</f>
        <v>0</v>
      </c>
      <c r="AE96" s="109">
        <f>IF(MOD(COLUMNS($O$85:AE$85)-1,$M96)=0,1,0)</f>
        <v>0</v>
      </c>
      <c r="AF96" s="109">
        <f>IF(MOD(COLUMNS($O$85:AF$85)-1,$M96)=0,1,0)</f>
        <v>0</v>
      </c>
      <c r="AG96" s="109">
        <f>IF(MOD(COLUMNS($O$85:AG$85)-1,$M96)=0,1,0)</f>
        <v>0</v>
      </c>
      <c r="AH96" s="109">
        <f>IF(MOD(COLUMNS($O$85:AH$85)-1,$M96)=0,1,0)</f>
        <v>0</v>
      </c>
      <c r="AI96" s="109">
        <f>IF(MOD(COLUMNS($O$85:AI$85)-1,$M96)=0,1,0)</f>
        <v>1</v>
      </c>
      <c r="AJ96" s="109">
        <f>IF(MOD(COLUMNS($O$85:AJ$85)-1,$M96)=0,1,0)</f>
        <v>0</v>
      </c>
      <c r="AK96" s="109">
        <f>IF(MOD(COLUMNS($O$85:AK$85)-1,$M96)=0,1,0)</f>
        <v>0</v>
      </c>
      <c r="AL96" s="109">
        <f>IF(MOD(COLUMNS($O$85:AL$85)-1,$M96)=0,1,0)</f>
        <v>0</v>
      </c>
      <c r="AM96" s="109">
        <f>IF(MOD(COLUMNS($O$85:AM$85)-1,$M96)=0,1,0)</f>
        <v>0</v>
      </c>
      <c r="AN96" s="109">
        <f>IF(MOD(COLUMNS($O$85:AN$85)-1,$M96)=0,1,0)</f>
        <v>0</v>
      </c>
      <c r="AO96" s="109">
        <f>IF(MOD(COLUMNS($O$85:AO$85)-1,$M96)=0,1,0)</f>
        <v>0</v>
      </c>
      <c r="AP96" s="109">
        <f>IF(MOD(COLUMNS($O$85:AP$85)-1,$M96)=0,1,0)</f>
        <v>0</v>
      </c>
      <c r="AQ96" s="109">
        <f>IF(MOD(COLUMNS($O$85:AQ$85)-1,$M96)=0,1,0)</f>
        <v>0</v>
      </c>
      <c r="AR96" s="109">
        <f>IF(MOD(COLUMNS($O$85:AR$85)-1,$M96)=0,1,0)</f>
        <v>0</v>
      </c>
      <c r="AS96" s="109">
        <f>IF(MOD(COLUMNS($O$85:AS$85)-1,$M96)=0,1,0)</f>
        <v>0</v>
      </c>
      <c r="AT96" s="109">
        <f>IF(MOD(COLUMNS($O$85:AT$85)-1,$M96)=0,1,0)</f>
        <v>0</v>
      </c>
      <c r="AU96" s="109">
        <f>IF(MOD(COLUMNS($O$85:AU$85)-1,$M96)=0,1,0)</f>
        <v>0</v>
      </c>
      <c r="AV96" s="109">
        <f>IF(MOD(COLUMNS($O$85:AV$85)-1,$M96)=0,1,0)</f>
        <v>0</v>
      </c>
      <c r="AW96" s="109">
        <f>IF(MOD(COLUMNS($O$85:AW$85)-1,$M96)=0,1,0)</f>
        <v>0</v>
      </c>
      <c r="AX96" s="109">
        <f>IF(MOD(COLUMNS($O$85:AX$85)-1,$M96)=0,1,0)</f>
        <v>0</v>
      </c>
      <c r="AY96" s="109">
        <f>IF(MOD(COLUMNS($O$85:AY$85)-1,$M96)=0,1,0)</f>
        <v>0</v>
      </c>
      <c r="AZ96" s="109">
        <f>IF(MOD(COLUMNS($O$85:AZ$85)-1,$M96)=0,1,0)</f>
        <v>0</v>
      </c>
      <c r="BA96" s="109">
        <f>IF(MOD(COLUMNS($O$85:BA$85)-1,$M96)=0,1,0)</f>
        <v>0</v>
      </c>
      <c r="BB96" s="109">
        <f>IF(MOD(COLUMNS($O$85:BB$85)-1,$M96)=0,1,0)</f>
        <v>0</v>
      </c>
      <c r="BC96" s="109">
        <f>IF(MOD(COLUMNS($O$85:BC$85)-1,$M96)=0,1,0)</f>
        <v>1</v>
      </c>
    </row>
    <row r="97" spans="2:46" hidden="1" outlineLevel="1" x14ac:dyDescent="0.2">
      <c r="C97" s="255" t="s">
        <v>330</v>
      </c>
      <c r="D97" s="256" t="str">
        <f>IF(Selected_Crop=5,IF('PI | User'!$F$21="",'PI | User'!$E$21,'PI | User'!$F$21),"")</f>
        <v/>
      </c>
    </row>
    <row r="98" spans="2:46" ht="12.75" hidden="1" outlineLevel="1" thickBot="1" x14ac:dyDescent="0.25"/>
    <row r="99" spans="2:46" hidden="1" outlineLevel="1" x14ac:dyDescent="0.2">
      <c r="D99" s="175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7"/>
    </row>
    <row r="100" spans="2:46" ht="15" hidden="1" outlineLevel="1" x14ac:dyDescent="0.25">
      <c r="B100" s="23" t="s">
        <v>145</v>
      </c>
      <c r="C100" s="170" t="s">
        <v>7</v>
      </c>
      <c r="D100" s="178" t="s">
        <v>29</v>
      </c>
      <c r="E100" s="24" t="s">
        <v>30</v>
      </c>
      <c r="F100" s="24" t="s">
        <v>31</v>
      </c>
      <c r="G100" s="24" t="s">
        <v>32</v>
      </c>
      <c r="H100" s="24" t="s">
        <v>33</v>
      </c>
      <c r="I100" s="24" t="s">
        <v>34</v>
      </c>
      <c r="J100" s="24" t="s">
        <v>35</v>
      </c>
      <c r="K100" s="24" t="s">
        <v>36</v>
      </c>
      <c r="L100" s="24" t="s">
        <v>37</v>
      </c>
      <c r="M100" s="24" t="s">
        <v>38</v>
      </c>
      <c r="N100" s="24" t="s">
        <v>39</v>
      </c>
      <c r="O100" s="179" t="s">
        <v>203</v>
      </c>
      <c r="P100" s="62" t="s">
        <v>67</v>
      </c>
      <c r="Q100" s="492" t="s">
        <v>68</v>
      </c>
      <c r="R100" s="493"/>
      <c r="S100" s="493"/>
      <c r="T100" s="493"/>
      <c r="U100" s="494"/>
    </row>
    <row r="101" spans="2:46" hidden="1" outlineLevel="1" x14ac:dyDescent="0.2">
      <c r="B101" s="19" t="s">
        <v>146</v>
      </c>
      <c r="C101" s="171" t="s">
        <v>53</v>
      </c>
      <c r="D101" s="180" t="e">
        <f t="shared" ref="D101:O101" si="17">$O$103*D$102*$W$102</f>
        <v>#VALUE!</v>
      </c>
      <c r="E101" s="15" t="e">
        <f t="shared" si="17"/>
        <v>#VALUE!</v>
      </c>
      <c r="F101" s="15" t="e">
        <f t="shared" si="17"/>
        <v>#VALUE!</v>
      </c>
      <c r="G101" s="15" t="e">
        <f t="shared" si="17"/>
        <v>#VALUE!</v>
      </c>
      <c r="H101" s="15" t="e">
        <f t="shared" si="17"/>
        <v>#VALUE!</v>
      </c>
      <c r="I101" s="15" t="e">
        <f t="shared" si="17"/>
        <v>#VALUE!</v>
      </c>
      <c r="J101" s="15" t="e">
        <f t="shared" si="17"/>
        <v>#VALUE!</v>
      </c>
      <c r="K101" s="15" t="e">
        <f t="shared" si="17"/>
        <v>#VALUE!</v>
      </c>
      <c r="L101" s="15" t="e">
        <f t="shared" si="17"/>
        <v>#VALUE!</v>
      </c>
      <c r="M101" s="15" t="e">
        <f t="shared" si="17"/>
        <v>#VALUE!</v>
      </c>
      <c r="N101" s="15" t="e">
        <f t="shared" si="17"/>
        <v>#VALUE!</v>
      </c>
      <c r="O101" s="191" t="e">
        <f t="shared" si="17"/>
        <v>#VALUE!</v>
      </c>
      <c r="P101" s="204"/>
      <c r="Q101" s="495"/>
      <c r="R101" s="496"/>
      <c r="S101" s="496"/>
      <c r="T101" s="496"/>
      <c r="U101" s="497"/>
      <c r="Z101" s="36"/>
    </row>
    <row r="102" spans="2:46" hidden="1" outlineLevel="1" x14ac:dyDescent="0.2">
      <c r="B102" s="88" t="s">
        <v>147</v>
      </c>
      <c r="C102" s="172" t="s">
        <v>148</v>
      </c>
      <c r="D102" s="196">
        <f t="shared" ref="D102:O102" si="18">D$103/$O$103</f>
        <v>1</v>
      </c>
      <c r="E102" s="139">
        <f t="shared" si="18"/>
        <v>1</v>
      </c>
      <c r="F102" s="139">
        <f t="shared" si="18"/>
        <v>1</v>
      </c>
      <c r="G102" s="139">
        <f t="shared" si="18"/>
        <v>1</v>
      </c>
      <c r="H102" s="139">
        <f t="shared" si="18"/>
        <v>1</v>
      </c>
      <c r="I102" s="139">
        <f t="shared" si="18"/>
        <v>1</v>
      </c>
      <c r="J102" s="139">
        <f t="shared" si="18"/>
        <v>1</v>
      </c>
      <c r="K102" s="139">
        <f t="shared" si="18"/>
        <v>1</v>
      </c>
      <c r="L102" s="139">
        <f t="shared" si="18"/>
        <v>1</v>
      </c>
      <c r="M102" s="139">
        <f t="shared" si="18"/>
        <v>1</v>
      </c>
      <c r="N102" s="139">
        <f t="shared" si="18"/>
        <v>1</v>
      </c>
      <c r="O102" s="197">
        <f t="shared" si="18"/>
        <v>1</v>
      </c>
      <c r="P102" s="205"/>
      <c r="Q102" s="486"/>
      <c r="R102" s="487"/>
      <c r="S102" s="487"/>
      <c r="T102" s="487"/>
      <c r="U102" s="488"/>
      <c r="W102" s="98" t="e">
        <f>$W$103/$O$103</f>
        <v>#VALUE!</v>
      </c>
      <c r="X102" s="115" t="s">
        <v>149</v>
      </c>
      <c r="Z102" s="36"/>
    </row>
    <row r="103" spans="2:46" hidden="1" outlineLevel="1" x14ac:dyDescent="0.2">
      <c r="B103" s="88" t="s">
        <v>150</v>
      </c>
      <c r="C103" s="172" t="s">
        <v>53</v>
      </c>
      <c r="D103" s="182">
        <f t="shared" ref="D103:O103" si="19">SUM(D$104:D$107)</f>
        <v>523</v>
      </c>
      <c r="E103" s="85">
        <f t="shared" si="19"/>
        <v>523</v>
      </c>
      <c r="F103" s="85">
        <f t="shared" si="19"/>
        <v>523</v>
      </c>
      <c r="G103" s="85">
        <f t="shared" si="19"/>
        <v>523</v>
      </c>
      <c r="H103" s="85">
        <f t="shared" si="19"/>
        <v>523</v>
      </c>
      <c r="I103" s="85">
        <f t="shared" si="19"/>
        <v>523</v>
      </c>
      <c r="J103" s="85">
        <f t="shared" si="19"/>
        <v>523</v>
      </c>
      <c r="K103" s="85">
        <f t="shared" si="19"/>
        <v>523</v>
      </c>
      <c r="L103" s="85">
        <f t="shared" si="19"/>
        <v>523</v>
      </c>
      <c r="M103" s="85">
        <f t="shared" si="19"/>
        <v>523</v>
      </c>
      <c r="N103" s="85">
        <f t="shared" si="19"/>
        <v>523</v>
      </c>
      <c r="O103" s="193">
        <f t="shared" si="19"/>
        <v>523</v>
      </c>
      <c r="P103" s="205"/>
      <c r="Q103" s="486"/>
      <c r="R103" s="487"/>
      <c r="S103" s="487"/>
      <c r="T103" s="487"/>
      <c r="U103" s="488"/>
      <c r="W103" s="241" t="str">
        <f>IF(Selected_Crop=5,IF('PI | User'!$F$22="",'PI | User'!$E$22,'PI | User'!$F$22),"")</f>
        <v/>
      </c>
      <c r="X103" s="115" t="s">
        <v>331</v>
      </c>
    </row>
    <row r="104" spans="2:46" hidden="1" outlineLevel="1" x14ac:dyDescent="0.2">
      <c r="B104" s="103" t="str">
        <f>'Default | C_&amp;_I | CB'!B104</f>
        <v>Fallow managemeng</v>
      </c>
      <c r="C104" s="172" t="str">
        <f>'Default | C_&amp;_I | CB'!C104</f>
        <v>$ / ha</v>
      </c>
      <c r="D104" s="182">
        <f>'Default | C_&amp;_I | CB'!D104</f>
        <v>34</v>
      </c>
      <c r="E104" s="85">
        <f>'Default | C_&amp;_I | CB'!E104</f>
        <v>34</v>
      </c>
      <c r="F104" s="85">
        <f>'Default | C_&amp;_I | CB'!F104</f>
        <v>34</v>
      </c>
      <c r="G104" s="85">
        <f>'Default | C_&amp;_I | CB'!G104</f>
        <v>34</v>
      </c>
      <c r="H104" s="85">
        <f>'Default | C_&amp;_I | CB'!H104</f>
        <v>34</v>
      </c>
      <c r="I104" s="85">
        <f>'Default | C_&amp;_I | CB'!I104</f>
        <v>34</v>
      </c>
      <c r="J104" s="85">
        <f>'Default | C_&amp;_I | CB'!J104</f>
        <v>34</v>
      </c>
      <c r="K104" s="85">
        <f>'Default | C_&amp;_I | CB'!K104</f>
        <v>34</v>
      </c>
      <c r="L104" s="85">
        <f>'Default | C_&amp;_I | CB'!L104</f>
        <v>34</v>
      </c>
      <c r="M104" s="85">
        <f>'Default | C_&amp;_I | CB'!M104</f>
        <v>34</v>
      </c>
      <c r="N104" s="85">
        <f>'Default | C_&amp;_I | CB'!N104</f>
        <v>34</v>
      </c>
      <c r="O104" s="193">
        <f>'Default | C_&amp;_I | CB'!O104</f>
        <v>34</v>
      </c>
      <c r="P104" s="167"/>
      <c r="Q104" s="486"/>
      <c r="R104" s="487"/>
      <c r="S104" s="487"/>
      <c r="T104" s="487"/>
      <c r="U104" s="488"/>
    </row>
    <row r="105" spans="2:46" hidden="1" outlineLevel="1" x14ac:dyDescent="0.2">
      <c r="B105" s="103" t="str">
        <f>'Default | C_&amp;_I | CB'!B105</f>
        <v>Planting</v>
      </c>
      <c r="C105" s="172" t="str">
        <f>'Default | C_&amp;_I | CB'!C105</f>
        <v>$ / ha</v>
      </c>
      <c r="D105" s="182">
        <f>'Default | C_&amp;_I | CB'!D105</f>
        <v>51</v>
      </c>
      <c r="E105" s="85">
        <f>'Default | C_&amp;_I | CB'!E105</f>
        <v>51</v>
      </c>
      <c r="F105" s="85">
        <f>'Default | C_&amp;_I | CB'!F105</f>
        <v>51</v>
      </c>
      <c r="G105" s="85">
        <f>'Default | C_&amp;_I | CB'!G105</f>
        <v>51</v>
      </c>
      <c r="H105" s="85">
        <f>'Default | C_&amp;_I | CB'!H105</f>
        <v>51</v>
      </c>
      <c r="I105" s="85">
        <f>'Default | C_&amp;_I | CB'!I105</f>
        <v>51</v>
      </c>
      <c r="J105" s="85">
        <f>'Default | C_&amp;_I | CB'!J105</f>
        <v>51</v>
      </c>
      <c r="K105" s="85">
        <f>'Default | C_&amp;_I | CB'!K105</f>
        <v>51</v>
      </c>
      <c r="L105" s="85">
        <f>'Default | C_&amp;_I | CB'!L105</f>
        <v>51</v>
      </c>
      <c r="M105" s="85">
        <f>'Default | C_&amp;_I | CB'!M105</f>
        <v>51</v>
      </c>
      <c r="N105" s="85">
        <f>'Default | C_&amp;_I | CB'!N105</f>
        <v>51</v>
      </c>
      <c r="O105" s="193">
        <f>'Default | C_&amp;_I | CB'!O105</f>
        <v>51</v>
      </c>
      <c r="P105" s="167"/>
      <c r="Q105" s="486"/>
      <c r="R105" s="487"/>
      <c r="S105" s="487"/>
      <c r="T105" s="487"/>
      <c r="U105" s="488"/>
    </row>
    <row r="106" spans="2:46" hidden="1" outlineLevel="1" x14ac:dyDescent="0.2">
      <c r="B106" s="103" t="str">
        <f>'Default | C_&amp;_I | CB'!B106</f>
        <v>Nutrition</v>
      </c>
      <c r="C106" s="172" t="str">
        <f>'Default | C_&amp;_I | CB'!C106</f>
        <v>$ / ha</v>
      </c>
      <c r="D106" s="182">
        <f>'Default | C_&amp;_I | CB'!D106</f>
        <v>321</v>
      </c>
      <c r="E106" s="85">
        <f>'Default | C_&amp;_I | CB'!E106</f>
        <v>321</v>
      </c>
      <c r="F106" s="85">
        <f>'Default | C_&amp;_I | CB'!F106</f>
        <v>321</v>
      </c>
      <c r="G106" s="85">
        <f>'Default | C_&amp;_I | CB'!G106</f>
        <v>321</v>
      </c>
      <c r="H106" s="85">
        <f>'Default | C_&amp;_I | CB'!H106</f>
        <v>321</v>
      </c>
      <c r="I106" s="85">
        <f>'Default | C_&amp;_I | CB'!I106</f>
        <v>321</v>
      </c>
      <c r="J106" s="85">
        <f>'Default | C_&amp;_I | CB'!J106</f>
        <v>321</v>
      </c>
      <c r="K106" s="85">
        <f>'Default | C_&amp;_I | CB'!K106</f>
        <v>321</v>
      </c>
      <c r="L106" s="85">
        <f>'Default | C_&amp;_I | CB'!L106</f>
        <v>321</v>
      </c>
      <c r="M106" s="85">
        <f>'Default | C_&amp;_I | CB'!M106</f>
        <v>321</v>
      </c>
      <c r="N106" s="85">
        <f>'Default | C_&amp;_I | CB'!N106</f>
        <v>321</v>
      </c>
      <c r="O106" s="193">
        <f>'Default | C_&amp;_I | CB'!O106</f>
        <v>321</v>
      </c>
      <c r="P106" s="167"/>
      <c r="Q106" s="486"/>
      <c r="R106" s="487"/>
      <c r="S106" s="487"/>
      <c r="T106" s="487"/>
      <c r="U106" s="488"/>
    </row>
    <row r="107" spans="2:46" hidden="1" outlineLevel="1" x14ac:dyDescent="0.2">
      <c r="B107" s="138" t="str">
        <f>'Default | C_&amp;_I | CB'!B107</f>
        <v>Crop Protection</v>
      </c>
      <c r="C107" s="173" t="str">
        <f>'Default | C_&amp;_I | CB'!C107</f>
        <v>$ / ha</v>
      </c>
      <c r="D107" s="183">
        <f>'Default | C_&amp;_I | CB'!D107</f>
        <v>117</v>
      </c>
      <c r="E107" s="91">
        <f>'Default | C_&amp;_I | CB'!E107</f>
        <v>117</v>
      </c>
      <c r="F107" s="91">
        <f>'Default | C_&amp;_I | CB'!F107</f>
        <v>117</v>
      </c>
      <c r="G107" s="91">
        <f>'Default | C_&amp;_I | CB'!G107</f>
        <v>117</v>
      </c>
      <c r="H107" s="91">
        <f>'Default | C_&amp;_I | CB'!H107</f>
        <v>117</v>
      </c>
      <c r="I107" s="91">
        <f>'Default | C_&amp;_I | CB'!I107</f>
        <v>117</v>
      </c>
      <c r="J107" s="91">
        <f>'Default | C_&amp;_I | CB'!J107</f>
        <v>117</v>
      </c>
      <c r="K107" s="91">
        <f>'Default | C_&amp;_I | CB'!K107</f>
        <v>117</v>
      </c>
      <c r="L107" s="91">
        <f>'Default | C_&amp;_I | CB'!L107</f>
        <v>117</v>
      </c>
      <c r="M107" s="91">
        <f>'Default | C_&amp;_I | CB'!M107</f>
        <v>117</v>
      </c>
      <c r="N107" s="91">
        <f>'Default | C_&amp;_I | CB'!N107</f>
        <v>117</v>
      </c>
      <c r="O107" s="194">
        <f>'Default | C_&amp;_I | CB'!O107</f>
        <v>117</v>
      </c>
      <c r="P107" s="166"/>
      <c r="Q107" s="489"/>
      <c r="R107" s="490"/>
      <c r="S107" s="490"/>
      <c r="T107" s="490"/>
      <c r="U107" s="491"/>
    </row>
    <row r="108" spans="2:46" hidden="1" outlineLevel="1" x14ac:dyDescent="0.2">
      <c r="C108" s="8"/>
      <c r="D108" s="184"/>
      <c r="O108" s="185"/>
      <c r="P108" s="42"/>
      <c r="Q108" s="42"/>
      <c r="R108" s="42"/>
      <c r="S108" s="42"/>
      <c r="T108" s="42"/>
      <c r="U108" s="42"/>
    </row>
    <row r="109" spans="2:46" hidden="1" outlineLevel="1" x14ac:dyDescent="0.2">
      <c r="D109" s="186"/>
      <c r="F109" s="42"/>
      <c r="G109" s="42"/>
      <c r="H109" s="42"/>
      <c r="I109" s="42"/>
      <c r="J109" s="42"/>
      <c r="K109" s="42"/>
      <c r="L109" s="42"/>
      <c r="M109" s="42"/>
      <c r="N109" s="42"/>
      <c r="O109" s="198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</row>
    <row r="110" spans="2:46" ht="15" hidden="1" outlineLevel="1" x14ac:dyDescent="0.25">
      <c r="B110" s="23" t="s">
        <v>161</v>
      </c>
      <c r="C110" s="170" t="s">
        <v>7</v>
      </c>
      <c r="D110" s="178" t="s">
        <v>29</v>
      </c>
      <c r="E110" s="24" t="s">
        <v>30</v>
      </c>
      <c r="F110" s="24" t="s">
        <v>31</v>
      </c>
      <c r="G110" s="24" t="s">
        <v>32</v>
      </c>
      <c r="H110" s="24" t="s">
        <v>33</v>
      </c>
      <c r="I110" s="24" t="s">
        <v>34</v>
      </c>
      <c r="J110" s="24" t="s">
        <v>35</v>
      </c>
      <c r="K110" s="24" t="s">
        <v>36</v>
      </c>
      <c r="L110" s="24" t="s">
        <v>37</v>
      </c>
      <c r="M110" s="24" t="s">
        <v>38</v>
      </c>
      <c r="N110" s="24" t="s">
        <v>39</v>
      </c>
      <c r="O110" s="179" t="s">
        <v>203</v>
      </c>
      <c r="P110" s="62" t="s">
        <v>67</v>
      </c>
      <c r="Q110" s="492" t="s">
        <v>68</v>
      </c>
      <c r="R110" s="493"/>
      <c r="S110" s="493"/>
      <c r="T110" s="493"/>
      <c r="U110" s="494"/>
    </row>
    <row r="111" spans="2:46" hidden="1" outlineLevel="1" x14ac:dyDescent="0.2">
      <c r="B111" s="19" t="s">
        <v>162</v>
      </c>
      <c r="C111" s="171" t="s">
        <v>53</v>
      </c>
      <c r="D111" s="180" t="e">
        <f t="shared" ref="D111:O111" si="20">$O$113*D$112*$W$112</f>
        <v>#VALUE!</v>
      </c>
      <c r="E111" s="15" t="e">
        <f t="shared" si="20"/>
        <v>#VALUE!</v>
      </c>
      <c r="F111" s="15" t="e">
        <f t="shared" si="20"/>
        <v>#VALUE!</v>
      </c>
      <c r="G111" s="15" t="e">
        <f t="shared" si="20"/>
        <v>#VALUE!</v>
      </c>
      <c r="H111" s="15" t="e">
        <f t="shared" si="20"/>
        <v>#VALUE!</v>
      </c>
      <c r="I111" s="15" t="e">
        <f t="shared" si="20"/>
        <v>#VALUE!</v>
      </c>
      <c r="J111" s="15" t="e">
        <f t="shared" si="20"/>
        <v>#VALUE!</v>
      </c>
      <c r="K111" s="15" t="e">
        <f t="shared" si="20"/>
        <v>#VALUE!</v>
      </c>
      <c r="L111" s="15" t="e">
        <f t="shared" si="20"/>
        <v>#VALUE!</v>
      </c>
      <c r="M111" s="15" t="e">
        <f t="shared" si="20"/>
        <v>#VALUE!</v>
      </c>
      <c r="N111" s="15" t="e">
        <f t="shared" si="20"/>
        <v>#VALUE!</v>
      </c>
      <c r="O111" s="191" t="e">
        <f t="shared" si="20"/>
        <v>#VALUE!</v>
      </c>
      <c r="P111" s="229"/>
      <c r="Q111" s="495"/>
      <c r="R111" s="496"/>
      <c r="S111" s="496"/>
      <c r="T111" s="496"/>
      <c r="U111" s="497"/>
      <c r="W111" s="119"/>
      <c r="Z111" s="36"/>
    </row>
    <row r="112" spans="2:46" s="100" customFormat="1" hidden="1" outlineLevel="1" x14ac:dyDescent="0.2">
      <c r="B112" s="88" t="s">
        <v>147</v>
      </c>
      <c r="C112" s="172" t="s">
        <v>148</v>
      </c>
      <c r="D112" s="181">
        <f t="shared" ref="D112:O112" si="21">D$113/$O$113</f>
        <v>1</v>
      </c>
      <c r="E112" s="117">
        <f t="shared" si="21"/>
        <v>1</v>
      </c>
      <c r="F112" s="117">
        <f t="shared" si="21"/>
        <v>1</v>
      </c>
      <c r="G112" s="117">
        <f t="shared" si="21"/>
        <v>1</v>
      </c>
      <c r="H112" s="117">
        <f t="shared" si="21"/>
        <v>1</v>
      </c>
      <c r="I112" s="117">
        <f t="shared" si="21"/>
        <v>1</v>
      </c>
      <c r="J112" s="117">
        <f t="shared" si="21"/>
        <v>1</v>
      </c>
      <c r="K112" s="117">
        <f t="shared" si="21"/>
        <v>1</v>
      </c>
      <c r="L112" s="117">
        <f t="shared" si="21"/>
        <v>1</v>
      </c>
      <c r="M112" s="117">
        <f t="shared" si="21"/>
        <v>1</v>
      </c>
      <c r="N112" s="117">
        <f t="shared" si="21"/>
        <v>1</v>
      </c>
      <c r="O112" s="192">
        <f t="shared" si="21"/>
        <v>1</v>
      </c>
      <c r="P112" s="230"/>
      <c r="Q112" s="486"/>
      <c r="R112" s="487"/>
      <c r="S112" s="487"/>
      <c r="T112" s="487"/>
      <c r="U112" s="488"/>
      <c r="W112" s="98" t="e">
        <f>$W$113/$O$113</f>
        <v>#VALUE!</v>
      </c>
      <c r="X112" s="115" t="s">
        <v>149</v>
      </c>
      <c r="Z112" s="36"/>
      <c r="AA112" s="8"/>
      <c r="AB112" s="8"/>
      <c r="AC112" s="8"/>
      <c r="AD112" s="8"/>
    </row>
    <row r="113" spans="2:30" s="100" customFormat="1" hidden="1" outlineLevel="1" x14ac:dyDescent="0.2">
      <c r="B113" s="88" t="s">
        <v>150</v>
      </c>
      <c r="C113" s="172" t="s">
        <v>53</v>
      </c>
      <c r="D113" s="182">
        <f>'Default | C_&amp;_I | CB'!D113</f>
        <v>105</v>
      </c>
      <c r="E113" s="85">
        <f>'Default | C_&amp;_I | CB'!E113</f>
        <v>105</v>
      </c>
      <c r="F113" s="85">
        <f>'Default | C_&amp;_I | CB'!F113</f>
        <v>105</v>
      </c>
      <c r="G113" s="85">
        <f>'Default | C_&amp;_I | CB'!G113</f>
        <v>105</v>
      </c>
      <c r="H113" s="85">
        <f>'Default | C_&amp;_I | CB'!H113</f>
        <v>105</v>
      </c>
      <c r="I113" s="85">
        <f>'Default | C_&amp;_I | CB'!I113</f>
        <v>105</v>
      </c>
      <c r="J113" s="85">
        <f>'Default | C_&amp;_I | CB'!J113</f>
        <v>105</v>
      </c>
      <c r="K113" s="85">
        <f>'Default | C_&amp;_I | CB'!K113</f>
        <v>105</v>
      </c>
      <c r="L113" s="85">
        <f>'Default | C_&amp;_I | CB'!L113</f>
        <v>105</v>
      </c>
      <c r="M113" s="85">
        <f>'Default | C_&amp;_I | CB'!M113</f>
        <v>105</v>
      </c>
      <c r="N113" s="85">
        <f>'Default | C_&amp;_I | CB'!N113</f>
        <v>105</v>
      </c>
      <c r="O113" s="193">
        <f>'Default | C_&amp;_I | CB'!O113</f>
        <v>105</v>
      </c>
      <c r="P113" s="230"/>
      <c r="Q113" s="486"/>
      <c r="R113" s="487"/>
      <c r="S113" s="487"/>
      <c r="T113" s="487"/>
      <c r="U113" s="488"/>
      <c r="W113" s="241" t="str">
        <f>IF(Selected_Crop=5,IF('PI | User'!$F$23="",'PI | User'!$E$23,'PI | User'!$F$23),"")</f>
        <v/>
      </c>
      <c r="X113" s="115" t="s">
        <v>331</v>
      </c>
      <c r="Z113" s="8"/>
      <c r="AA113" s="8"/>
      <c r="AB113" s="8"/>
      <c r="AC113" s="8"/>
      <c r="AD113" s="8"/>
    </row>
    <row r="114" spans="2:30" hidden="1" outlineLevel="1" x14ac:dyDescent="0.2">
      <c r="B114" s="20"/>
      <c r="C114" s="174"/>
      <c r="D114" s="18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95"/>
      <c r="P114" s="230"/>
      <c r="Q114" s="486"/>
      <c r="R114" s="487"/>
      <c r="S114" s="487"/>
      <c r="T114" s="487"/>
      <c r="U114" s="488"/>
      <c r="W114" s="119"/>
      <c r="Z114" s="36"/>
    </row>
    <row r="115" spans="2:30" hidden="1" outlineLevel="1" x14ac:dyDescent="0.2">
      <c r="B115" s="20" t="s">
        <v>57</v>
      </c>
      <c r="C115" s="174" t="s">
        <v>53</v>
      </c>
      <c r="D115" s="187" t="e">
        <f t="shared" ref="D115:O115" si="22">$O$117*D$116*$W$116</f>
        <v>#VALUE!</v>
      </c>
      <c r="E115" s="17" t="e">
        <f t="shared" si="22"/>
        <v>#VALUE!</v>
      </c>
      <c r="F115" s="17" t="e">
        <f t="shared" si="22"/>
        <v>#VALUE!</v>
      </c>
      <c r="G115" s="17" t="e">
        <f t="shared" si="22"/>
        <v>#VALUE!</v>
      </c>
      <c r="H115" s="17" t="e">
        <f t="shared" si="22"/>
        <v>#VALUE!</v>
      </c>
      <c r="I115" s="17" t="e">
        <f t="shared" si="22"/>
        <v>#VALUE!</v>
      </c>
      <c r="J115" s="17" t="e">
        <f t="shared" si="22"/>
        <v>#VALUE!</v>
      </c>
      <c r="K115" s="17" t="e">
        <f t="shared" si="22"/>
        <v>#VALUE!</v>
      </c>
      <c r="L115" s="17" t="e">
        <f t="shared" si="22"/>
        <v>#VALUE!</v>
      </c>
      <c r="M115" s="17" t="e">
        <f t="shared" si="22"/>
        <v>#VALUE!</v>
      </c>
      <c r="N115" s="17" t="e">
        <f t="shared" si="22"/>
        <v>#VALUE!</v>
      </c>
      <c r="O115" s="195" t="e">
        <f t="shared" si="22"/>
        <v>#VALUE!</v>
      </c>
      <c r="P115" s="230"/>
      <c r="Q115" s="486"/>
      <c r="R115" s="487"/>
      <c r="S115" s="487"/>
      <c r="T115" s="487"/>
      <c r="U115" s="488"/>
      <c r="W115" s="119"/>
      <c r="Z115" s="36"/>
    </row>
    <row r="116" spans="2:30" hidden="1" outlineLevel="1" x14ac:dyDescent="0.2">
      <c r="B116" s="88" t="s">
        <v>147</v>
      </c>
      <c r="C116" s="172" t="s">
        <v>148</v>
      </c>
      <c r="D116" s="181">
        <f t="shared" ref="D116:O116" si="23">D$117/$O$117</f>
        <v>1</v>
      </c>
      <c r="E116" s="117">
        <f t="shared" si="23"/>
        <v>1</v>
      </c>
      <c r="F116" s="117">
        <f t="shared" si="23"/>
        <v>1</v>
      </c>
      <c r="G116" s="117">
        <f t="shared" si="23"/>
        <v>1</v>
      </c>
      <c r="H116" s="117">
        <f t="shared" si="23"/>
        <v>1</v>
      </c>
      <c r="I116" s="117">
        <f t="shared" si="23"/>
        <v>1</v>
      </c>
      <c r="J116" s="117">
        <f t="shared" si="23"/>
        <v>1</v>
      </c>
      <c r="K116" s="117">
        <f t="shared" si="23"/>
        <v>1</v>
      </c>
      <c r="L116" s="117">
        <f t="shared" si="23"/>
        <v>1</v>
      </c>
      <c r="M116" s="117">
        <f t="shared" si="23"/>
        <v>1</v>
      </c>
      <c r="N116" s="117">
        <f t="shared" si="23"/>
        <v>1</v>
      </c>
      <c r="O116" s="192">
        <f t="shared" si="23"/>
        <v>1</v>
      </c>
      <c r="P116" s="230"/>
      <c r="Q116" s="486"/>
      <c r="R116" s="487"/>
      <c r="S116" s="487"/>
      <c r="T116" s="487"/>
      <c r="U116" s="488"/>
      <c r="W116" s="98" t="e">
        <f>$W$117/$O$117</f>
        <v>#VALUE!</v>
      </c>
      <c r="X116" s="115" t="s">
        <v>149</v>
      </c>
    </row>
    <row r="117" spans="2:30" hidden="1" outlineLevel="1" x14ac:dyDescent="0.2">
      <c r="B117" s="90" t="str">
        <f>'Default | C_&amp;_I | CB'!B117</f>
        <v>Base values</v>
      </c>
      <c r="C117" s="173" t="str">
        <f>'Default | C_&amp;_I | CB'!C117</f>
        <v>$ / ha</v>
      </c>
      <c r="D117" s="183">
        <f>'Default | C_&amp;_I | CB'!D117</f>
        <v>600</v>
      </c>
      <c r="E117" s="91">
        <f>'Default | C_&amp;_I | CB'!E117</f>
        <v>600</v>
      </c>
      <c r="F117" s="91">
        <f>'Default | C_&amp;_I | CB'!F117</f>
        <v>600</v>
      </c>
      <c r="G117" s="91">
        <f>'Default | C_&amp;_I | CB'!G117</f>
        <v>600</v>
      </c>
      <c r="H117" s="91">
        <f>'Default | C_&amp;_I | CB'!H117</f>
        <v>600</v>
      </c>
      <c r="I117" s="91">
        <f>'Default | C_&amp;_I | CB'!I117</f>
        <v>600</v>
      </c>
      <c r="J117" s="91">
        <f>'Default | C_&amp;_I | CB'!J117</f>
        <v>600</v>
      </c>
      <c r="K117" s="91">
        <f>'Default | C_&amp;_I | CB'!K117</f>
        <v>600</v>
      </c>
      <c r="L117" s="91">
        <f>'Default | C_&amp;_I | CB'!L117</f>
        <v>600</v>
      </c>
      <c r="M117" s="91">
        <f>'Default | C_&amp;_I | CB'!M117</f>
        <v>600</v>
      </c>
      <c r="N117" s="91">
        <f>'Default | C_&amp;_I | CB'!N117</f>
        <v>600</v>
      </c>
      <c r="O117" s="194">
        <f>'Default | C_&amp;_I | CB'!O117</f>
        <v>600</v>
      </c>
      <c r="P117" s="166"/>
      <c r="Q117" s="489"/>
      <c r="R117" s="490"/>
      <c r="S117" s="490"/>
      <c r="T117" s="490"/>
      <c r="U117" s="491"/>
      <c r="W117" s="241" t="str">
        <f>IF(Selected_Crop=5,IF('PI | User'!$F$24="",'PI | User'!$E$24,'PI | User'!$F$24),"")</f>
        <v/>
      </c>
      <c r="X117" s="115" t="s">
        <v>331</v>
      </c>
    </row>
    <row r="118" spans="2:30" ht="12.75" hidden="1" outlineLevel="1" thickBot="1" x14ac:dyDescent="0.25">
      <c r="D118" s="188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90"/>
    </row>
    <row r="119" spans="2:30" hidden="1" outlineLevel="1" x14ac:dyDescent="0.2"/>
    <row r="120" spans="2:30" hidden="1" outlineLevel="1" x14ac:dyDescent="0.2"/>
    <row r="121" spans="2:30" ht="15" hidden="1" outlineLevel="1" x14ac:dyDescent="0.25">
      <c r="B121" s="23" t="s">
        <v>165</v>
      </c>
      <c r="C121" s="24" t="s">
        <v>7</v>
      </c>
      <c r="D121" s="24" t="s">
        <v>66</v>
      </c>
      <c r="E121" s="24" t="s">
        <v>67</v>
      </c>
      <c r="F121" s="492" t="s">
        <v>68</v>
      </c>
      <c r="G121" s="493"/>
      <c r="H121" s="493"/>
      <c r="I121" s="493"/>
      <c r="J121" s="494"/>
    </row>
    <row r="122" spans="2:30" hidden="1" outlineLevel="1" x14ac:dyDescent="0.2">
      <c r="B122" s="19" t="s">
        <v>166</v>
      </c>
      <c r="C122" s="10" t="s">
        <v>23</v>
      </c>
      <c r="D122" s="243" t="str">
        <f>IF(Selected_Crop=5,IF('PI | User'!$F$25="",'PI | User'!$E$25,'PI | User'!$F$25),"")</f>
        <v/>
      </c>
      <c r="E122" s="168"/>
      <c r="F122" s="498"/>
      <c r="G122" s="499"/>
      <c r="H122" s="499"/>
      <c r="I122" s="499"/>
      <c r="J122" s="500"/>
      <c r="M122" s="36"/>
    </row>
    <row r="123" spans="2:30" hidden="1" outlineLevel="1" x14ac:dyDescent="0.2">
      <c r="B123" s="20" t="str">
        <f>'Default | C_&amp;_I | CB'!B123</f>
        <v>On-farm irrigation cost</v>
      </c>
      <c r="C123" s="12" t="str">
        <f>'Default | C_&amp;_I | CB'!C123</f>
        <v>$ / ML</v>
      </c>
      <c r="D123" s="18">
        <f>'Default | C_&amp;_I | CB'!D123</f>
        <v>65</v>
      </c>
      <c r="E123" s="168"/>
      <c r="F123" s="246"/>
      <c r="G123" s="247"/>
      <c r="H123" s="247"/>
      <c r="I123" s="247"/>
      <c r="J123" s="248"/>
      <c r="M123" s="36"/>
    </row>
    <row r="124" spans="2:30" hidden="1" outlineLevel="1" x14ac:dyDescent="0.2">
      <c r="B124" s="20" t="str">
        <f>'Default | C_&amp;_I | CB'!B124</f>
        <v>On-farm irrigation water losses</v>
      </c>
      <c r="C124" s="12" t="str">
        <f>'Default | C_&amp;_I | CB'!C124</f>
        <v>% of deliveries</v>
      </c>
      <c r="D124" s="159">
        <f>$K$124/100</f>
        <v>0.1</v>
      </c>
      <c r="E124" s="168"/>
      <c r="F124" s="498"/>
      <c r="G124" s="499"/>
      <c r="H124" s="499"/>
      <c r="I124" s="499"/>
      <c r="J124" s="500"/>
      <c r="K124" s="208">
        <f>'Default | C_&amp;_I | CB'!$K$124</f>
        <v>10</v>
      </c>
    </row>
    <row r="125" spans="2:30" hidden="1" outlineLevel="1" x14ac:dyDescent="0.2">
      <c r="B125" s="22" t="str">
        <f>'Default | C_&amp;_I | CB'!B125</f>
        <v>High/medium Priority conversion factor</v>
      </c>
      <c r="C125" s="157" t="str">
        <f>'Default | C_&amp;_I | CB'!C125</f>
        <v>unitless</v>
      </c>
      <c r="D125" s="158">
        <f>'Default | C_&amp;_I | CB'!D125</f>
        <v>1.5</v>
      </c>
      <c r="E125" s="168"/>
      <c r="F125" s="498"/>
      <c r="G125" s="499"/>
      <c r="H125" s="499"/>
      <c r="I125" s="499"/>
      <c r="J125" s="500"/>
    </row>
    <row r="126" spans="2:30" hidden="1" outlineLevel="1" x14ac:dyDescent="0.2">
      <c r="B126" s="21" t="str">
        <f>'Default | C_&amp;_I | CB'!B126</f>
        <v xml:space="preserve">Reliability </v>
      </c>
      <c r="C126" s="11" t="str">
        <f>'Default | C_&amp;_I | CB'!C126</f>
        <v>%</v>
      </c>
      <c r="D126" s="160">
        <f>'Default | C_&amp;_I | CB'!D126</f>
        <v>0.66666666666666663</v>
      </c>
      <c r="E126" s="166"/>
      <c r="F126" s="501"/>
      <c r="G126" s="502"/>
      <c r="H126" s="502"/>
      <c r="I126" s="502"/>
      <c r="J126" s="503"/>
    </row>
    <row r="127" spans="2:30" hidden="1" outlineLevel="1" x14ac:dyDescent="0.2"/>
    <row r="128" spans="2:30" hidden="1" outlineLevel="1" x14ac:dyDescent="0.2">
      <c r="C128" s="108" t="s">
        <v>172</v>
      </c>
      <c r="D128" s="79" t="s">
        <v>173</v>
      </c>
      <c r="E128" s="108" t="s">
        <v>174</v>
      </c>
    </row>
    <row r="129" spans="2:13" ht="15" hidden="1" outlineLevel="1" x14ac:dyDescent="0.25">
      <c r="B129" s="23" t="s">
        <v>175</v>
      </c>
      <c r="C129" s="93" t="s">
        <v>23</v>
      </c>
      <c r="D129" s="24" t="s">
        <v>23</v>
      </c>
      <c r="E129" s="93" t="s">
        <v>23</v>
      </c>
    </row>
    <row r="130" spans="2:13" hidden="1" outlineLevel="1" x14ac:dyDescent="0.2">
      <c r="B130" s="19">
        <v>1</v>
      </c>
      <c r="C130" s="94" t="e">
        <f t="shared" ref="C130:C139" si="24">$D130/$D$126</f>
        <v>#VALUE!</v>
      </c>
      <c r="D130" s="25" t="e">
        <f t="shared" ref="D130:D139" si="25">$E130/(1-$D$124)</f>
        <v>#VALUE!</v>
      </c>
      <c r="E130" s="94" t="str">
        <f>$D$122</f>
        <v/>
      </c>
      <c r="I130" s="100"/>
      <c r="K130" s="36"/>
    </row>
    <row r="131" spans="2:13" hidden="1" outlineLevel="1" x14ac:dyDescent="0.2">
      <c r="B131" s="20">
        <v>2</v>
      </c>
      <c r="C131" s="95" t="e">
        <f t="shared" si="24"/>
        <v>#VALUE!</v>
      </c>
      <c r="D131" s="26" t="e">
        <f t="shared" si="25"/>
        <v>#VALUE!</v>
      </c>
      <c r="E131" s="95" t="str">
        <f>$E130</f>
        <v/>
      </c>
      <c r="K131" s="36"/>
    </row>
    <row r="132" spans="2:13" hidden="1" outlineLevel="1" x14ac:dyDescent="0.2">
      <c r="B132" s="20">
        <v>3</v>
      </c>
      <c r="C132" s="95" t="e">
        <f t="shared" si="24"/>
        <v>#VALUE!</v>
      </c>
      <c r="D132" s="26" t="e">
        <f t="shared" si="25"/>
        <v>#VALUE!</v>
      </c>
      <c r="E132" s="95" t="str">
        <f>$E131</f>
        <v/>
      </c>
      <c r="I132" s="100"/>
      <c r="K132" s="36"/>
      <c r="M132" s="36"/>
    </row>
    <row r="133" spans="2:13" hidden="1" outlineLevel="1" x14ac:dyDescent="0.2">
      <c r="B133" s="20">
        <v>4</v>
      </c>
      <c r="C133" s="95" t="e">
        <f t="shared" si="24"/>
        <v>#VALUE!</v>
      </c>
      <c r="D133" s="26" t="e">
        <f t="shared" si="25"/>
        <v>#VALUE!</v>
      </c>
      <c r="E133" s="95" t="str">
        <f>$E132</f>
        <v/>
      </c>
      <c r="I133" s="100"/>
      <c r="K133" s="36"/>
      <c r="M133" s="36"/>
    </row>
    <row r="134" spans="2:13" hidden="1" outlineLevel="1" x14ac:dyDescent="0.2">
      <c r="B134" s="20">
        <v>5</v>
      </c>
      <c r="C134" s="95" t="e">
        <f t="shared" si="24"/>
        <v>#VALUE!</v>
      </c>
      <c r="D134" s="26" t="e">
        <f>$E134/(1-$D$124)</f>
        <v>#VALUE!</v>
      </c>
      <c r="E134" s="95" t="str">
        <f>$E133</f>
        <v/>
      </c>
      <c r="J134" s="100"/>
    </row>
    <row r="135" spans="2:13" hidden="1" outlineLevel="1" x14ac:dyDescent="0.2">
      <c r="B135" s="20">
        <v>6</v>
      </c>
      <c r="C135" s="95" t="e">
        <f t="shared" si="24"/>
        <v>#VALUE!</v>
      </c>
      <c r="D135" s="26" t="e">
        <f t="shared" si="25"/>
        <v>#VALUE!</v>
      </c>
      <c r="E135" s="95" t="str">
        <f t="shared" ref="E135:E137" si="26">$E134</f>
        <v/>
      </c>
      <c r="J135" s="100"/>
      <c r="K135" s="100"/>
    </row>
    <row r="136" spans="2:13" hidden="1" outlineLevel="1" x14ac:dyDescent="0.2">
      <c r="B136" s="20">
        <v>7</v>
      </c>
      <c r="C136" s="95" t="e">
        <f t="shared" si="24"/>
        <v>#VALUE!</v>
      </c>
      <c r="D136" s="26" t="e">
        <f t="shared" si="25"/>
        <v>#VALUE!</v>
      </c>
      <c r="E136" s="95" t="str">
        <f>$E135</f>
        <v/>
      </c>
      <c r="J136" s="100"/>
      <c r="K136" s="100"/>
    </row>
    <row r="137" spans="2:13" hidden="1" outlineLevel="1" x14ac:dyDescent="0.2">
      <c r="B137" s="20">
        <v>8</v>
      </c>
      <c r="C137" s="95" t="e">
        <f t="shared" si="24"/>
        <v>#VALUE!</v>
      </c>
      <c r="D137" s="26" t="e">
        <f t="shared" si="25"/>
        <v>#VALUE!</v>
      </c>
      <c r="E137" s="95" t="str">
        <f t="shared" si="26"/>
        <v/>
      </c>
      <c r="J137" s="100"/>
      <c r="K137" s="100"/>
    </row>
    <row r="138" spans="2:13" hidden="1" outlineLevel="1" x14ac:dyDescent="0.2">
      <c r="B138" s="20">
        <v>9</v>
      </c>
      <c r="C138" s="95" t="e">
        <f>$D138/$D$126</f>
        <v>#VALUE!</v>
      </c>
      <c r="D138" s="26" t="e">
        <f t="shared" si="25"/>
        <v>#VALUE!</v>
      </c>
      <c r="E138" s="95" t="str">
        <f>$E137</f>
        <v/>
      </c>
      <c r="J138" s="100"/>
      <c r="K138" s="100"/>
    </row>
    <row r="139" spans="2:13" hidden="1" outlineLevel="1" x14ac:dyDescent="0.2">
      <c r="B139" s="20">
        <v>10</v>
      </c>
      <c r="C139" s="95" t="e">
        <f t="shared" si="24"/>
        <v>#VALUE!</v>
      </c>
      <c r="D139" s="26" t="e">
        <f t="shared" si="25"/>
        <v>#VALUE!</v>
      </c>
      <c r="E139" s="95" t="str">
        <f>$E138</f>
        <v/>
      </c>
      <c r="J139" s="100"/>
      <c r="K139" s="100"/>
    </row>
    <row r="140" spans="2:13" hidden="1" outlineLevel="1" x14ac:dyDescent="0.2">
      <c r="B140" s="20">
        <v>11</v>
      </c>
      <c r="C140" s="95" t="e">
        <f>$C139</f>
        <v>#VALUE!</v>
      </c>
      <c r="D140" s="26" t="e">
        <f>$D139</f>
        <v>#VALUE!</v>
      </c>
      <c r="E140" s="95"/>
    </row>
    <row r="141" spans="2:13" hidden="1" outlineLevel="1" x14ac:dyDescent="0.2">
      <c r="B141" s="20">
        <v>12</v>
      </c>
      <c r="C141" s="95" t="e">
        <f>$C140</f>
        <v>#VALUE!</v>
      </c>
      <c r="D141" s="26" t="e">
        <f t="shared" ref="D141:D143" si="27">$D140</f>
        <v>#VALUE!</v>
      </c>
      <c r="E141" s="95"/>
    </row>
    <row r="142" spans="2:13" hidden="1" outlineLevel="1" x14ac:dyDescent="0.2">
      <c r="B142" s="20">
        <v>13</v>
      </c>
      <c r="C142" s="95" t="e">
        <f>$C141</f>
        <v>#VALUE!</v>
      </c>
      <c r="D142" s="26" t="e">
        <f t="shared" si="27"/>
        <v>#VALUE!</v>
      </c>
      <c r="E142" s="95"/>
    </row>
    <row r="143" spans="2:13" hidden="1" outlineLevel="1" x14ac:dyDescent="0.2">
      <c r="B143" s="20">
        <v>14</v>
      </c>
      <c r="C143" s="95" t="e">
        <f>$C142</f>
        <v>#VALUE!</v>
      </c>
      <c r="D143" s="26" t="e">
        <f t="shared" si="27"/>
        <v>#VALUE!</v>
      </c>
      <c r="E143" s="95"/>
    </row>
    <row r="144" spans="2:13" hidden="1" outlineLevel="1" x14ac:dyDescent="0.2">
      <c r="B144" s="21" t="s">
        <v>27</v>
      </c>
      <c r="C144" s="96" t="e">
        <f>$C143</f>
        <v>#VALUE!</v>
      </c>
      <c r="D144" s="27" t="e">
        <f>$D143</f>
        <v>#VALUE!</v>
      </c>
      <c r="E144" s="96"/>
    </row>
    <row r="145" hidden="1" outlineLevel="1" x14ac:dyDescent="0.2"/>
    <row r="146" hidden="1" outlineLevel="1" x14ac:dyDescent="0.2"/>
    <row r="147" hidden="1" outlineLevel="1" x14ac:dyDescent="0.2"/>
    <row r="148" collapsed="1" x14ac:dyDescent="0.2"/>
  </sheetData>
  <sheetProtection algorithmName="SHA-512" hashValue="oSqpqFdiJexDa0AgqNI2a6dioif12IUBRe3rmMUJmbvbqZspw3M2zVUmCYVQlysjbidqHoA8VHmqJ/9S53xvaQ==" saltValue="kIb5XQ5Jle2TQ4UKqKXngg==" spinCount="100000" sheet="1" objects="1" scenarios="1" selectLockedCells="1" selectUnlockedCells="1"/>
  <mergeCells count="56">
    <mergeCell ref="Q113:U113"/>
    <mergeCell ref="F126:J126"/>
    <mergeCell ref="Q114:U114"/>
    <mergeCell ref="Q115:U115"/>
    <mergeCell ref="Q116:U116"/>
    <mergeCell ref="Q117:U117"/>
    <mergeCell ref="F121:J121"/>
    <mergeCell ref="F122:J122"/>
    <mergeCell ref="F124:J124"/>
    <mergeCell ref="F125:J125"/>
    <mergeCell ref="Q106:U106"/>
    <mergeCell ref="Q107:U107"/>
    <mergeCell ref="Q110:U110"/>
    <mergeCell ref="Q111:U111"/>
    <mergeCell ref="Q112:U112"/>
    <mergeCell ref="Q101:U101"/>
    <mergeCell ref="Q102:U102"/>
    <mergeCell ref="Q103:U103"/>
    <mergeCell ref="Q104:U104"/>
    <mergeCell ref="Q105:U105"/>
    <mergeCell ref="Q100:U100"/>
    <mergeCell ref="F86:J86"/>
    <mergeCell ref="F87:J87"/>
    <mergeCell ref="F88:J88"/>
    <mergeCell ref="F89:J89"/>
    <mergeCell ref="F90:J90"/>
    <mergeCell ref="F91:J91"/>
    <mergeCell ref="F92:J92"/>
    <mergeCell ref="F93:J93"/>
    <mergeCell ref="F94:J94"/>
    <mergeCell ref="F95:J95"/>
    <mergeCell ref="F96:J96"/>
    <mergeCell ref="F85:J85"/>
    <mergeCell ref="F70:J70"/>
    <mergeCell ref="F73:J73"/>
    <mergeCell ref="F74:J74"/>
    <mergeCell ref="F75:J75"/>
    <mergeCell ref="F76:J76"/>
    <mergeCell ref="F77:J77"/>
    <mergeCell ref="F78:J78"/>
    <mergeCell ref="F79:J79"/>
    <mergeCell ref="F80:J80"/>
    <mergeCell ref="F81:J81"/>
    <mergeCell ref="F82:J82"/>
    <mergeCell ref="F69:J69"/>
    <mergeCell ref="F37:J37"/>
    <mergeCell ref="F38:J38"/>
    <mergeCell ref="F39:J39"/>
    <mergeCell ref="F42:J42"/>
    <mergeCell ref="F43:J43"/>
    <mergeCell ref="F44:J44"/>
    <mergeCell ref="F45:J45"/>
    <mergeCell ref="F65:J65"/>
    <mergeCell ref="F66:J66"/>
    <mergeCell ref="F67:J67"/>
    <mergeCell ref="F68:J68"/>
  </mergeCells>
  <conditionalFormatting sqref="O86:BC96">
    <cfRule type="cellIs" dxfId="2" priority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theme="7" tint="0.59999389629810485"/>
  </sheetPr>
  <dimension ref="A1:BC148"/>
  <sheetViews>
    <sheetView topLeftCell="A148" workbookViewId="0"/>
  </sheetViews>
  <sheetFormatPr defaultColWidth="9.140625" defaultRowHeight="12" outlineLevelRow="2" x14ac:dyDescent="0.2"/>
  <cols>
    <col min="1" max="1" width="2.7109375" style="8" customWidth="1"/>
    <col min="2" max="2" width="32.7109375" style="8" customWidth="1"/>
    <col min="3" max="3" width="13.140625" style="9" customWidth="1"/>
    <col min="4" max="4" width="12.85546875" style="9" customWidth="1"/>
    <col min="5" max="19" width="12.7109375" style="8" customWidth="1"/>
    <col min="20" max="20" width="9.140625" style="8"/>
    <col min="21" max="21" width="10.7109375" style="8" bestFit="1" customWidth="1"/>
    <col min="22" max="22" width="12.28515625" style="8" bestFit="1" customWidth="1"/>
    <col min="23" max="23" width="11.28515625" style="8" bestFit="1" customWidth="1"/>
    <col min="24" max="25" width="9.140625" style="8"/>
    <col min="26" max="26" width="11.42578125" style="8" bestFit="1" customWidth="1"/>
    <col min="27" max="27" width="13" style="8" bestFit="1" customWidth="1"/>
    <col min="28" max="28" width="12" style="8" bestFit="1" customWidth="1"/>
    <col min="29" max="16384" width="9.140625" style="8"/>
  </cols>
  <sheetData>
    <row r="1" spans="1:19" hidden="1" outlineLevel="1" x14ac:dyDescent="0.2"/>
    <row r="2" spans="1:19" s="30" customFormat="1" ht="18.75" hidden="1" outlineLevel="2" x14ac:dyDescent="0.25">
      <c r="A2" s="28" t="s">
        <v>268</v>
      </c>
      <c r="B2" s="28"/>
      <c r="C2" s="29"/>
      <c r="D2" s="29"/>
      <c r="E2" s="28"/>
      <c r="F2" s="28"/>
      <c r="G2" s="28"/>
      <c r="H2" s="28"/>
      <c r="I2" s="28"/>
      <c r="J2" s="28"/>
      <c r="K2" s="28"/>
      <c r="L2" s="28"/>
      <c r="R2" s="31"/>
      <c r="S2" s="31"/>
    </row>
    <row r="3" spans="1:19" ht="12.75" hidden="1" outlineLevel="2" thickBot="1" x14ac:dyDescent="0.25"/>
    <row r="4" spans="1:19" hidden="1" outlineLevel="2" x14ac:dyDescent="0.2">
      <c r="C4" s="67">
        <v>0</v>
      </c>
      <c r="D4" s="37">
        <v>1</v>
      </c>
      <c r="E4" s="37">
        <v>2</v>
      </c>
      <c r="F4" s="37">
        <v>3</v>
      </c>
      <c r="G4" s="37">
        <v>4</v>
      </c>
      <c r="H4" s="37">
        <v>5</v>
      </c>
      <c r="I4" s="37">
        <v>6</v>
      </c>
      <c r="J4" s="37">
        <v>7</v>
      </c>
      <c r="K4" s="37">
        <v>8</v>
      </c>
      <c r="L4" s="37">
        <v>9</v>
      </c>
      <c r="M4" s="37">
        <v>10</v>
      </c>
      <c r="N4" s="37">
        <v>11</v>
      </c>
      <c r="O4" s="37">
        <v>12</v>
      </c>
      <c r="P4" s="37">
        <v>13</v>
      </c>
      <c r="Q4" s="37">
        <v>14</v>
      </c>
      <c r="R4" s="37" t="s">
        <v>27</v>
      </c>
    </row>
    <row r="5" spans="1:19" ht="15" hidden="1" outlineLevel="2" x14ac:dyDescent="0.25">
      <c r="B5" s="57" t="s">
        <v>28</v>
      </c>
      <c r="C5" s="68" t="s">
        <v>7</v>
      </c>
      <c r="D5" s="62" t="s">
        <v>29</v>
      </c>
      <c r="E5" s="24" t="s">
        <v>30</v>
      </c>
      <c r="F5" s="24" t="s">
        <v>31</v>
      </c>
      <c r="G5" s="24" t="s">
        <v>32</v>
      </c>
      <c r="H5" s="24" t="s">
        <v>33</v>
      </c>
      <c r="I5" s="24" t="s">
        <v>34</v>
      </c>
      <c r="J5" s="24" t="s">
        <v>35</v>
      </c>
      <c r="K5" s="24" t="s">
        <v>36</v>
      </c>
      <c r="L5" s="24" t="s">
        <v>37</v>
      </c>
      <c r="M5" s="24" t="s">
        <v>38</v>
      </c>
      <c r="N5" s="24" t="s">
        <v>39</v>
      </c>
      <c r="O5" s="24" t="s">
        <v>40</v>
      </c>
      <c r="P5" s="24" t="s">
        <v>41</v>
      </c>
      <c r="Q5" s="24" t="s">
        <v>42</v>
      </c>
      <c r="R5" s="24" t="s">
        <v>43</v>
      </c>
      <c r="S5" s="9"/>
    </row>
    <row r="6" spans="1:19" s="43" customFormat="1" hidden="1" outlineLevel="2" x14ac:dyDescent="0.2">
      <c r="B6" s="58" t="s">
        <v>44</v>
      </c>
      <c r="C6" s="69" t="s">
        <v>45</v>
      </c>
      <c r="D6" s="63">
        <f t="shared" ref="D6:R6" si="0">$D$39</f>
        <v>0</v>
      </c>
      <c r="E6" s="45">
        <f t="shared" si="0"/>
        <v>0</v>
      </c>
      <c r="F6" s="45">
        <f t="shared" si="0"/>
        <v>0</v>
      </c>
      <c r="G6" s="45">
        <f t="shared" si="0"/>
        <v>0</v>
      </c>
      <c r="H6" s="45">
        <f t="shared" si="0"/>
        <v>0</v>
      </c>
      <c r="I6" s="45">
        <f t="shared" si="0"/>
        <v>0</v>
      </c>
      <c r="J6" s="45">
        <f t="shared" si="0"/>
        <v>0</v>
      </c>
      <c r="K6" s="45">
        <f t="shared" si="0"/>
        <v>0</v>
      </c>
      <c r="L6" s="45">
        <f t="shared" si="0"/>
        <v>0</v>
      </c>
      <c r="M6" s="45">
        <f t="shared" si="0"/>
        <v>0</v>
      </c>
      <c r="N6" s="45">
        <f t="shared" si="0"/>
        <v>0</v>
      </c>
      <c r="O6" s="45">
        <f t="shared" si="0"/>
        <v>0</v>
      </c>
      <c r="P6" s="45">
        <f t="shared" si="0"/>
        <v>0</v>
      </c>
      <c r="Q6" s="45">
        <f t="shared" si="0"/>
        <v>0</v>
      </c>
      <c r="R6" s="45">
        <f t="shared" si="0"/>
        <v>0</v>
      </c>
    </row>
    <row r="7" spans="1:19" s="43" customFormat="1" hidden="1" outlineLevel="2" x14ac:dyDescent="0.2">
      <c r="B7" s="59" t="s">
        <v>46</v>
      </c>
      <c r="C7" s="70" t="s">
        <v>255</v>
      </c>
      <c r="D7" s="64" t="e">
        <f t="shared" ref="D7:R7" ca="1" si="1">OFFSET($C$48,C$4,0)*$D$38</f>
        <v>#VALUE!</v>
      </c>
      <c r="E7" s="64" t="e">
        <f t="shared" ca="1" si="1"/>
        <v>#VALUE!</v>
      </c>
      <c r="F7" s="64" t="e">
        <f t="shared" ca="1" si="1"/>
        <v>#VALUE!</v>
      </c>
      <c r="G7" s="64" t="e">
        <f t="shared" ca="1" si="1"/>
        <v>#VALUE!</v>
      </c>
      <c r="H7" s="64" t="e">
        <f t="shared" ca="1" si="1"/>
        <v>#VALUE!</v>
      </c>
      <c r="I7" s="64" t="e">
        <f t="shared" ca="1" si="1"/>
        <v>#VALUE!</v>
      </c>
      <c r="J7" s="64" t="e">
        <f t="shared" ca="1" si="1"/>
        <v>#VALUE!</v>
      </c>
      <c r="K7" s="64" t="e">
        <f t="shared" ca="1" si="1"/>
        <v>#VALUE!</v>
      </c>
      <c r="L7" s="64" t="e">
        <f t="shared" ca="1" si="1"/>
        <v>#VALUE!</v>
      </c>
      <c r="M7" s="64" t="e">
        <f t="shared" ca="1" si="1"/>
        <v>#VALUE!</v>
      </c>
      <c r="N7" s="64" t="e">
        <f t="shared" ca="1" si="1"/>
        <v>#VALUE!</v>
      </c>
      <c r="O7" s="64" t="e">
        <f t="shared" ca="1" si="1"/>
        <v>#VALUE!</v>
      </c>
      <c r="P7" s="64" t="e">
        <f t="shared" ca="1" si="1"/>
        <v>#VALUE!</v>
      </c>
      <c r="Q7" s="64" t="e">
        <f t="shared" ca="1" si="1"/>
        <v>#VALUE!</v>
      </c>
      <c r="R7" s="64" t="e">
        <f t="shared" ca="1" si="1"/>
        <v>#VALUE!</v>
      </c>
    </row>
    <row r="8" spans="1:19" s="43" customFormat="1" hidden="1" outlineLevel="2" x14ac:dyDescent="0.2">
      <c r="B8" s="59" t="s">
        <v>48</v>
      </c>
      <c r="C8" s="70" t="s">
        <v>216</v>
      </c>
      <c r="D8" s="234" t="str">
        <f>$D$66</f>
        <v/>
      </c>
      <c r="E8" s="234" t="str">
        <f t="shared" ref="E8:Q8" si="2">$D$66</f>
        <v/>
      </c>
      <c r="F8" s="234" t="str">
        <f t="shared" si="2"/>
        <v/>
      </c>
      <c r="G8" s="234" t="str">
        <f t="shared" si="2"/>
        <v/>
      </c>
      <c r="H8" s="234" t="str">
        <f t="shared" si="2"/>
        <v/>
      </c>
      <c r="I8" s="234" t="str">
        <f t="shared" si="2"/>
        <v/>
      </c>
      <c r="J8" s="234" t="str">
        <f t="shared" si="2"/>
        <v/>
      </c>
      <c r="K8" s="234" t="str">
        <f t="shared" si="2"/>
        <v/>
      </c>
      <c r="L8" s="234" t="str">
        <f t="shared" si="2"/>
        <v/>
      </c>
      <c r="M8" s="234" t="str">
        <f t="shared" si="2"/>
        <v/>
      </c>
      <c r="N8" s="234" t="str">
        <f t="shared" si="2"/>
        <v/>
      </c>
      <c r="O8" s="234" t="str">
        <f>$D$66</f>
        <v/>
      </c>
      <c r="P8" s="234" t="str">
        <f t="shared" si="2"/>
        <v/>
      </c>
      <c r="Q8" s="234" t="str">
        <f t="shared" si="2"/>
        <v/>
      </c>
      <c r="R8" s="234" t="str">
        <f>$D$66</f>
        <v/>
      </c>
    </row>
    <row r="9" spans="1:19" s="43" customFormat="1" hidden="1" outlineLevel="2" x14ac:dyDescent="0.2">
      <c r="B9" s="59"/>
      <c r="C9" s="70"/>
      <c r="D9" s="64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9" s="43" customFormat="1" hidden="1" outlineLevel="2" x14ac:dyDescent="0.2">
      <c r="B10" s="59" t="s">
        <v>50</v>
      </c>
      <c r="C10" s="70" t="s">
        <v>19</v>
      </c>
      <c r="D10" s="64" t="e">
        <f ca="1">D$7*(D$8)</f>
        <v>#VALUE!</v>
      </c>
      <c r="E10" s="64" t="e">
        <f ca="1">E$7*(E$8)</f>
        <v>#VALUE!</v>
      </c>
      <c r="F10" s="64" t="e">
        <f t="shared" ref="F10:Q10" ca="1" si="3">F$7*(F$8)</f>
        <v>#VALUE!</v>
      </c>
      <c r="G10" s="64" t="e">
        <f t="shared" ca="1" si="3"/>
        <v>#VALUE!</v>
      </c>
      <c r="H10" s="64" t="e">
        <f t="shared" ca="1" si="3"/>
        <v>#VALUE!</v>
      </c>
      <c r="I10" s="64" t="e">
        <f t="shared" ca="1" si="3"/>
        <v>#VALUE!</v>
      </c>
      <c r="J10" s="64" t="e">
        <f t="shared" ca="1" si="3"/>
        <v>#VALUE!</v>
      </c>
      <c r="K10" s="64" t="e">
        <f t="shared" ca="1" si="3"/>
        <v>#VALUE!</v>
      </c>
      <c r="L10" s="64" t="e">
        <f t="shared" ca="1" si="3"/>
        <v>#VALUE!</v>
      </c>
      <c r="M10" s="64" t="e">
        <f t="shared" ca="1" si="3"/>
        <v>#VALUE!</v>
      </c>
      <c r="N10" s="64" t="e">
        <f ca="1">N$7*(N$8)</f>
        <v>#VALUE!</v>
      </c>
      <c r="O10" s="64" t="e">
        <f t="shared" ca="1" si="3"/>
        <v>#VALUE!</v>
      </c>
      <c r="P10" s="64" t="e">
        <f t="shared" ca="1" si="3"/>
        <v>#VALUE!</v>
      </c>
      <c r="Q10" s="64" t="e">
        <f t="shared" ca="1" si="3"/>
        <v>#VALUE!</v>
      </c>
      <c r="R10" s="64" t="e">
        <f ca="1">R$7*(R$8)</f>
        <v>#VALUE!</v>
      </c>
    </row>
    <row r="11" spans="1:19" s="43" customFormat="1" hidden="1" outlineLevel="2" x14ac:dyDescent="0.2">
      <c r="B11" s="59"/>
      <c r="C11" s="70"/>
      <c r="D11" s="64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9" s="43" customFormat="1" hidden="1" outlineLevel="2" x14ac:dyDescent="0.2">
      <c r="B12" s="59" t="s">
        <v>51</v>
      </c>
      <c r="C12" s="70" t="s">
        <v>19</v>
      </c>
      <c r="D12" s="64" t="e">
        <f ca="1">((D$7)*$D$69)*$D$70</f>
        <v>#VALUE!</v>
      </c>
      <c r="E12" s="64" t="e">
        <f t="shared" ref="E12:Q12" ca="1" si="4">((E$7)*$D$69)*$D$70</f>
        <v>#VALUE!</v>
      </c>
      <c r="F12" s="64" t="e">
        <f t="shared" ca="1" si="4"/>
        <v>#VALUE!</v>
      </c>
      <c r="G12" s="64" t="e">
        <f t="shared" ca="1" si="4"/>
        <v>#VALUE!</v>
      </c>
      <c r="H12" s="64" t="e">
        <f t="shared" ca="1" si="4"/>
        <v>#VALUE!</v>
      </c>
      <c r="I12" s="64" t="e">
        <f t="shared" ca="1" si="4"/>
        <v>#VALUE!</v>
      </c>
      <c r="J12" s="64" t="e">
        <f ca="1">((J$7)*$D$69)*$D$70</f>
        <v>#VALUE!</v>
      </c>
      <c r="K12" s="64" t="e">
        <f t="shared" ca="1" si="4"/>
        <v>#VALUE!</v>
      </c>
      <c r="L12" s="64" t="e">
        <f t="shared" ca="1" si="4"/>
        <v>#VALUE!</v>
      </c>
      <c r="M12" s="64" t="e">
        <f ca="1">((M$7)*$D$69)*$D$70</f>
        <v>#VALUE!</v>
      </c>
      <c r="N12" s="64" t="e">
        <f t="shared" ca="1" si="4"/>
        <v>#VALUE!</v>
      </c>
      <c r="O12" s="64" t="e">
        <f t="shared" ca="1" si="4"/>
        <v>#VALUE!</v>
      </c>
      <c r="P12" s="64" t="e">
        <f t="shared" ca="1" si="4"/>
        <v>#VALUE!</v>
      </c>
      <c r="Q12" s="64" t="e">
        <f t="shared" ca="1" si="4"/>
        <v>#VALUE!</v>
      </c>
      <c r="R12" s="64" t="e">
        <f ca="1">((R$7)*$D$69)*$D$70</f>
        <v>#VALUE!</v>
      </c>
    </row>
    <row r="13" spans="1:19" s="43" customFormat="1" hidden="1" outlineLevel="2" x14ac:dyDescent="0.2">
      <c r="B13" s="59"/>
      <c r="C13" s="70"/>
      <c r="D13" s="64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9" s="43" customFormat="1" hidden="1" outlineLevel="2" x14ac:dyDescent="0.2">
      <c r="B14" s="59" t="s">
        <v>52</v>
      </c>
      <c r="C14" s="70" t="s">
        <v>53</v>
      </c>
      <c r="D14" s="64" t="e">
        <f>D$101</f>
        <v>#VALUE!</v>
      </c>
      <c r="E14" s="64" t="e">
        <f>E$101</f>
        <v>#VALUE!</v>
      </c>
      <c r="F14" s="64" t="e">
        <f>F$101</f>
        <v>#VALUE!</v>
      </c>
      <c r="G14" s="64" t="e">
        <f>G$101</f>
        <v>#VALUE!</v>
      </c>
      <c r="H14" s="64" t="e">
        <f>H$101</f>
        <v>#VALUE!</v>
      </c>
      <c r="I14" s="64" t="e">
        <f t="shared" ref="I14" si="5">I$101</f>
        <v>#VALUE!</v>
      </c>
      <c r="J14" s="64" t="e">
        <f>J$101</f>
        <v>#VALUE!</v>
      </c>
      <c r="K14" s="64" t="e">
        <f t="shared" ref="K14:M14" si="6">K$101</f>
        <v>#VALUE!</v>
      </c>
      <c r="L14" s="64" t="e">
        <f>L$101</f>
        <v>#VALUE!</v>
      </c>
      <c r="M14" s="64" t="e">
        <f t="shared" si="6"/>
        <v>#VALUE!</v>
      </c>
      <c r="N14" s="64" t="e">
        <f>N$101</f>
        <v>#VALUE!</v>
      </c>
      <c r="O14" s="64" t="e">
        <f>O$101</f>
        <v>#VALUE!</v>
      </c>
      <c r="P14" s="64" t="e">
        <f>O$14</f>
        <v>#VALUE!</v>
      </c>
      <c r="Q14" s="64" t="e">
        <f>P$14</f>
        <v>#VALUE!</v>
      </c>
      <c r="R14" s="64" t="e">
        <f>Q$14</f>
        <v>#VALUE!</v>
      </c>
    </row>
    <row r="15" spans="1:19" s="43" customFormat="1" hidden="1" outlineLevel="2" x14ac:dyDescent="0.2">
      <c r="B15" s="86" t="s">
        <v>54</v>
      </c>
      <c r="C15" s="87" t="s">
        <v>53</v>
      </c>
      <c r="D15" s="64" t="e">
        <f>(D$111)</f>
        <v>#VALUE!</v>
      </c>
      <c r="E15" s="64" t="e">
        <f t="shared" ref="E15:O15" si="7">(E$111)</f>
        <v>#VALUE!</v>
      </c>
      <c r="F15" s="64" t="e">
        <f t="shared" si="7"/>
        <v>#VALUE!</v>
      </c>
      <c r="G15" s="64" t="e">
        <f t="shared" si="7"/>
        <v>#VALUE!</v>
      </c>
      <c r="H15" s="64" t="e">
        <f t="shared" si="7"/>
        <v>#VALUE!</v>
      </c>
      <c r="I15" s="64" t="e">
        <f t="shared" si="7"/>
        <v>#VALUE!</v>
      </c>
      <c r="J15" s="64" t="e">
        <f t="shared" si="7"/>
        <v>#VALUE!</v>
      </c>
      <c r="K15" s="64" t="e">
        <f t="shared" si="7"/>
        <v>#VALUE!</v>
      </c>
      <c r="L15" s="64" t="e">
        <f t="shared" si="7"/>
        <v>#VALUE!</v>
      </c>
      <c r="M15" s="64" t="e">
        <f>(M$111)</f>
        <v>#VALUE!</v>
      </c>
      <c r="N15" s="64" t="e">
        <f t="shared" si="7"/>
        <v>#VALUE!</v>
      </c>
      <c r="O15" s="64" t="e">
        <f t="shared" si="7"/>
        <v>#VALUE!</v>
      </c>
      <c r="P15" s="64" t="e">
        <f>O$15</f>
        <v>#VALUE!</v>
      </c>
      <c r="Q15" s="64" t="e">
        <f t="shared" ref="Q15" si="8">P$15</f>
        <v>#VALUE!</v>
      </c>
      <c r="R15" s="64" t="e">
        <f>Q$15</f>
        <v>#VALUE!</v>
      </c>
    </row>
    <row r="16" spans="1:19" s="43" customFormat="1" hidden="1" outlineLevel="2" x14ac:dyDescent="0.2">
      <c r="B16" s="50"/>
      <c r="C16" s="72"/>
      <c r="D16" s="48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4"/>
    </row>
    <row r="17" spans="1:19" s="43" customFormat="1" hidden="1" outlineLevel="2" x14ac:dyDescent="0.2">
      <c r="B17" s="51"/>
      <c r="C17" s="73"/>
      <c r="D17" s="47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5"/>
    </row>
    <row r="18" spans="1:19" s="43" customFormat="1" hidden="1" outlineLevel="2" x14ac:dyDescent="0.2">
      <c r="B18" s="61" t="s">
        <v>55</v>
      </c>
      <c r="C18" s="74" t="s">
        <v>19</v>
      </c>
      <c r="D18" s="66" t="e">
        <f>D$14*$D$38</f>
        <v>#VALUE!</v>
      </c>
      <c r="E18" s="66" t="e">
        <f t="shared" ref="E18:N18" si="9">E$14*$D$38</f>
        <v>#VALUE!</v>
      </c>
      <c r="F18" s="66" t="e">
        <f t="shared" si="9"/>
        <v>#VALUE!</v>
      </c>
      <c r="G18" s="66" t="e">
        <f>G$14*$D$38</f>
        <v>#VALUE!</v>
      </c>
      <c r="H18" s="66" t="e">
        <f>H$14*$D$38</f>
        <v>#VALUE!</v>
      </c>
      <c r="I18" s="66" t="e">
        <f>I$14*$D$38</f>
        <v>#VALUE!</v>
      </c>
      <c r="J18" s="66" t="e">
        <f t="shared" si="9"/>
        <v>#VALUE!</v>
      </c>
      <c r="K18" s="66" t="e">
        <f>K$14*$D$38</f>
        <v>#VALUE!</v>
      </c>
      <c r="L18" s="66" t="e">
        <f>L$14*$D$38</f>
        <v>#VALUE!</v>
      </c>
      <c r="M18" s="66" t="e">
        <f>M$14*$D$38</f>
        <v>#VALUE!</v>
      </c>
      <c r="N18" s="66" t="e">
        <f t="shared" si="9"/>
        <v>#VALUE!</v>
      </c>
      <c r="O18" s="66" t="e">
        <f>O$14*$D$38</f>
        <v>#VALUE!</v>
      </c>
      <c r="P18" s="66" t="e">
        <f>P$14*$D$38</f>
        <v>#VALUE!</v>
      </c>
      <c r="Q18" s="66" t="e">
        <f>Q$14*$D$38</f>
        <v>#VALUE!</v>
      </c>
      <c r="R18" s="66" t="e">
        <f>R$14*$D$38</f>
        <v>#VALUE!</v>
      </c>
    </row>
    <row r="19" spans="1:19" s="43" customFormat="1" hidden="1" outlineLevel="2" x14ac:dyDescent="0.2">
      <c r="B19" s="59" t="s">
        <v>56</v>
      </c>
      <c r="C19" s="70" t="s">
        <v>19</v>
      </c>
      <c r="D19" s="64" t="e">
        <f>D$15*$D$38</f>
        <v>#VALUE!</v>
      </c>
      <c r="E19" s="64" t="e">
        <f t="shared" ref="E19:Q19" si="10">E$15*$D$38</f>
        <v>#VALUE!</v>
      </c>
      <c r="F19" s="64" t="e">
        <f>F$15*$D$38</f>
        <v>#VALUE!</v>
      </c>
      <c r="G19" s="64" t="e">
        <f>G$15*$D$38</f>
        <v>#VALUE!</v>
      </c>
      <c r="H19" s="64" t="e">
        <f>H$15*$D$38</f>
        <v>#VALUE!</v>
      </c>
      <c r="I19" s="64" t="e">
        <f t="shared" si="10"/>
        <v>#VALUE!</v>
      </c>
      <c r="J19" s="64" t="e">
        <f>J$15*$D$38</f>
        <v>#VALUE!</v>
      </c>
      <c r="K19" s="64" t="e">
        <f>K$15*$D$38</f>
        <v>#VALUE!</v>
      </c>
      <c r="L19" s="64" t="e">
        <f>L$15*$D$38</f>
        <v>#VALUE!</v>
      </c>
      <c r="M19" s="64" t="e">
        <f>M$15*$D$38</f>
        <v>#VALUE!</v>
      </c>
      <c r="N19" s="64" t="e">
        <f t="shared" si="10"/>
        <v>#VALUE!</v>
      </c>
      <c r="O19" s="64" t="e">
        <f>O$15*$D$38</f>
        <v>#VALUE!</v>
      </c>
      <c r="P19" s="64" t="e">
        <f t="shared" si="10"/>
        <v>#VALUE!</v>
      </c>
      <c r="Q19" s="64" t="e">
        <f t="shared" si="10"/>
        <v>#VALUE!</v>
      </c>
      <c r="R19" s="64" t="e">
        <f>R$15*$D$38</f>
        <v>#VALUE!</v>
      </c>
    </row>
    <row r="20" spans="1:19" s="43" customFormat="1" hidden="1" outlineLevel="2" x14ac:dyDescent="0.2">
      <c r="B20" s="59"/>
      <c r="C20" s="70"/>
      <c r="D20" s="6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</row>
    <row r="21" spans="1:19" s="43" customFormat="1" hidden="1" outlineLevel="2" x14ac:dyDescent="0.2">
      <c r="B21" s="59" t="s">
        <v>57</v>
      </c>
      <c r="C21" s="70" t="s">
        <v>19</v>
      </c>
      <c r="D21" s="64" t="e">
        <f t="shared" ref="D21:O21" si="11">$D$38*D$115</f>
        <v>#VALUE!</v>
      </c>
      <c r="E21" s="64" t="e">
        <f t="shared" si="11"/>
        <v>#VALUE!</v>
      </c>
      <c r="F21" s="64" t="e">
        <f t="shared" si="11"/>
        <v>#VALUE!</v>
      </c>
      <c r="G21" s="64" t="e">
        <f t="shared" si="11"/>
        <v>#VALUE!</v>
      </c>
      <c r="H21" s="64" t="e">
        <f t="shared" si="11"/>
        <v>#VALUE!</v>
      </c>
      <c r="I21" s="64" t="e">
        <f t="shared" si="11"/>
        <v>#VALUE!</v>
      </c>
      <c r="J21" s="64" t="e">
        <f t="shared" si="11"/>
        <v>#VALUE!</v>
      </c>
      <c r="K21" s="64" t="e">
        <f t="shared" si="11"/>
        <v>#VALUE!</v>
      </c>
      <c r="L21" s="64" t="e">
        <f t="shared" si="11"/>
        <v>#VALUE!</v>
      </c>
      <c r="M21" s="64" t="e">
        <f t="shared" si="11"/>
        <v>#VALUE!</v>
      </c>
      <c r="N21" s="64" t="e">
        <f t="shared" si="11"/>
        <v>#VALUE!</v>
      </c>
      <c r="O21" s="64" t="e">
        <f t="shared" si="11"/>
        <v>#VALUE!</v>
      </c>
      <c r="P21" s="64" t="e">
        <f>O$21</f>
        <v>#VALUE!</v>
      </c>
      <c r="Q21" s="64" t="e">
        <f>P$21</f>
        <v>#VALUE!</v>
      </c>
      <c r="R21" s="64" t="e">
        <f>Q$21</f>
        <v>#VALUE!</v>
      </c>
    </row>
    <row r="22" spans="1:19" s="43" customFormat="1" hidden="1" outlineLevel="2" x14ac:dyDescent="0.2">
      <c r="B22" s="59"/>
      <c r="C22" s="70"/>
      <c r="D22" s="6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19" s="43" customFormat="1" hidden="1" outlineLevel="2" x14ac:dyDescent="0.2">
      <c r="B23" s="59" t="s">
        <v>58</v>
      </c>
      <c r="C23" s="70" t="s">
        <v>19</v>
      </c>
      <c r="D23" s="64" t="e">
        <f ca="1">D$10-D$12</f>
        <v>#VALUE!</v>
      </c>
      <c r="E23" s="44" t="e">
        <f t="shared" ref="E23:Q23" ca="1" si="12">E$10-E$12</f>
        <v>#VALUE!</v>
      </c>
      <c r="F23" s="44" t="e">
        <f t="shared" ca="1" si="12"/>
        <v>#VALUE!</v>
      </c>
      <c r="G23" s="44" t="e">
        <f t="shared" ca="1" si="12"/>
        <v>#VALUE!</v>
      </c>
      <c r="H23" s="44" t="e">
        <f t="shared" ca="1" si="12"/>
        <v>#VALUE!</v>
      </c>
      <c r="I23" s="44" t="e">
        <f t="shared" ca="1" si="12"/>
        <v>#VALUE!</v>
      </c>
      <c r="J23" s="44" t="e">
        <f t="shared" ca="1" si="12"/>
        <v>#VALUE!</v>
      </c>
      <c r="K23" s="44" t="e">
        <f t="shared" ca="1" si="12"/>
        <v>#VALUE!</v>
      </c>
      <c r="L23" s="44" t="e">
        <f t="shared" ca="1" si="12"/>
        <v>#VALUE!</v>
      </c>
      <c r="M23" s="44" t="e">
        <f t="shared" ca="1" si="12"/>
        <v>#VALUE!</v>
      </c>
      <c r="N23" s="44" t="e">
        <f ca="1">N$10-N$12</f>
        <v>#VALUE!</v>
      </c>
      <c r="O23" s="44" t="e">
        <f t="shared" ca="1" si="12"/>
        <v>#VALUE!</v>
      </c>
      <c r="P23" s="44" t="e">
        <f t="shared" ca="1" si="12"/>
        <v>#VALUE!</v>
      </c>
      <c r="Q23" s="44" t="e">
        <f t="shared" ca="1" si="12"/>
        <v>#VALUE!</v>
      </c>
      <c r="R23" s="44" t="e">
        <f ca="1">R$10-R$12</f>
        <v>#VALUE!</v>
      </c>
    </row>
    <row r="24" spans="1:19" s="43" customFormat="1" hidden="1" outlineLevel="2" x14ac:dyDescent="0.2">
      <c r="B24" s="59"/>
      <c r="C24" s="70"/>
      <c r="D24" s="6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9" s="43" customFormat="1" hidden="1" outlineLevel="2" x14ac:dyDescent="0.2">
      <c r="B25" s="59" t="s">
        <v>59</v>
      </c>
      <c r="C25" s="70" t="s">
        <v>255</v>
      </c>
      <c r="D25" s="64" t="e">
        <f ca="1">D$7</f>
        <v>#VALUE!</v>
      </c>
      <c r="E25" s="64" t="e">
        <f t="shared" ref="E25:P25" ca="1" si="13">E$7</f>
        <v>#VALUE!</v>
      </c>
      <c r="F25" s="64" t="e">
        <f t="shared" ca="1" si="13"/>
        <v>#VALUE!</v>
      </c>
      <c r="G25" s="64" t="e">
        <f t="shared" ca="1" si="13"/>
        <v>#VALUE!</v>
      </c>
      <c r="H25" s="64" t="e">
        <f t="shared" ca="1" si="13"/>
        <v>#VALUE!</v>
      </c>
      <c r="I25" s="64" t="e">
        <f t="shared" ca="1" si="13"/>
        <v>#VALUE!</v>
      </c>
      <c r="J25" s="64" t="e">
        <f t="shared" ca="1" si="13"/>
        <v>#VALUE!</v>
      </c>
      <c r="K25" s="64" t="e">
        <f t="shared" ca="1" si="13"/>
        <v>#VALUE!</v>
      </c>
      <c r="L25" s="64" t="e">
        <f t="shared" ca="1" si="13"/>
        <v>#VALUE!</v>
      </c>
      <c r="M25" s="64" t="e">
        <f t="shared" ca="1" si="13"/>
        <v>#VALUE!</v>
      </c>
      <c r="N25" s="64" t="e">
        <f t="shared" ca="1" si="13"/>
        <v>#VALUE!</v>
      </c>
      <c r="O25" s="64" t="e">
        <f t="shared" ca="1" si="13"/>
        <v>#VALUE!</v>
      </c>
      <c r="P25" s="64" t="e">
        <f t="shared" ca="1" si="13"/>
        <v>#VALUE!</v>
      </c>
      <c r="Q25" s="64" t="e">
        <f ca="1">Q$7</f>
        <v>#VALUE!</v>
      </c>
      <c r="R25" s="64" t="e">
        <f ca="1">R$7</f>
        <v>#VALUE!</v>
      </c>
    </row>
    <row r="26" spans="1:19" s="43" customFormat="1" hidden="1" outlineLevel="2" x14ac:dyDescent="0.2">
      <c r="B26" s="60" t="s">
        <v>60</v>
      </c>
      <c r="C26" s="71" t="s">
        <v>61</v>
      </c>
      <c r="D26" s="65" t="e">
        <f>$D$38*INDEX($D$130:$D$144,MATCH(D$4,$B$130:$B$144,0))</f>
        <v>#VALUE!</v>
      </c>
      <c r="E26" s="65" t="e">
        <f t="shared" ref="E26:R26" si="14">$D$38*INDEX($D$130:$D$144,MATCH(E$4,$B$130:$B$144,0))</f>
        <v>#VALUE!</v>
      </c>
      <c r="F26" s="65" t="e">
        <f t="shared" si="14"/>
        <v>#VALUE!</v>
      </c>
      <c r="G26" s="65" t="e">
        <f t="shared" si="14"/>
        <v>#VALUE!</v>
      </c>
      <c r="H26" s="65" t="e">
        <f t="shared" si="14"/>
        <v>#VALUE!</v>
      </c>
      <c r="I26" s="65" t="e">
        <f t="shared" si="14"/>
        <v>#VALUE!</v>
      </c>
      <c r="J26" s="65" t="e">
        <f t="shared" si="14"/>
        <v>#VALUE!</v>
      </c>
      <c r="K26" s="65" t="e">
        <f t="shared" si="14"/>
        <v>#VALUE!</v>
      </c>
      <c r="L26" s="65" t="e">
        <f t="shared" si="14"/>
        <v>#VALUE!</v>
      </c>
      <c r="M26" s="65" t="e">
        <f t="shared" si="14"/>
        <v>#VALUE!</v>
      </c>
      <c r="N26" s="65" t="e">
        <f t="shared" si="14"/>
        <v>#VALUE!</v>
      </c>
      <c r="O26" s="65" t="e">
        <f t="shared" si="14"/>
        <v>#VALUE!</v>
      </c>
      <c r="P26" s="65" t="e">
        <f t="shared" si="14"/>
        <v>#VALUE!</v>
      </c>
      <c r="Q26" s="65" t="e">
        <f t="shared" si="14"/>
        <v>#VALUE!</v>
      </c>
      <c r="R26" s="65" t="e">
        <f t="shared" si="14"/>
        <v>#VALUE!</v>
      </c>
    </row>
    <row r="27" spans="1:19" hidden="1" outlineLevel="2" x14ac:dyDescent="0.2">
      <c r="C27" s="75"/>
    </row>
    <row r="28" spans="1:19" ht="12.75" hidden="1" outlineLevel="2" thickBot="1" x14ac:dyDescent="0.25">
      <c r="C28" s="76"/>
    </row>
    <row r="29" spans="1:19" hidden="1" outlineLevel="2" x14ac:dyDescent="0.2"/>
    <row r="30" spans="1:19" hidden="1" outlineLevel="2" x14ac:dyDescent="0.2"/>
    <row r="31" spans="1:19" s="30" customFormat="1" ht="18.75" hidden="1" outlineLevel="1" collapsed="1" x14ac:dyDescent="0.25">
      <c r="A31" s="28" t="s">
        <v>269</v>
      </c>
      <c r="B31" s="28"/>
      <c r="C31" s="29"/>
      <c r="D31" s="29"/>
      <c r="E31" s="28"/>
      <c r="F31" s="28"/>
      <c r="G31" s="28"/>
      <c r="H31" s="28"/>
      <c r="I31" s="28"/>
      <c r="J31" s="28"/>
      <c r="K31" s="28"/>
      <c r="L31" s="28"/>
      <c r="R31" s="31"/>
      <c r="S31" s="31"/>
    </row>
    <row r="32" spans="1:19" hidden="1" outlineLevel="1" x14ac:dyDescent="0.2"/>
    <row r="33" spans="1:12" hidden="1" outlineLevel="1" x14ac:dyDescent="0.2"/>
    <row r="34" spans="1:12" ht="15" hidden="1" outlineLevel="1" x14ac:dyDescent="0.25">
      <c r="B34" s="23" t="str">
        <f>'Default | C_&amp;_I | Pulses'!B34</f>
        <v>Discount rate</v>
      </c>
      <c r="C34" s="24" t="str">
        <f>'Default | C_&amp;_I | Pulses'!C34</f>
        <v>%</v>
      </c>
      <c r="D34" s="244">
        <f>'Default | C_&amp;_I | Pulses'!D34</f>
        <v>7</v>
      </c>
    </row>
    <row r="35" spans="1:12" hidden="1" outlineLevel="1" x14ac:dyDescent="0.2"/>
    <row r="36" spans="1:12" hidden="1" outlineLevel="1" x14ac:dyDescent="0.2"/>
    <row r="37" spans="1:12" ht="15" hidden="1" outlineLevel="1" x14ac:dyDescent="0.25">
      <c r="B37" s="23" t="s">
        <v>65</v>
      </c>
      <c r="C37" s="24" t="s">
        <v>7</v>
      </c>
      <c r="D37" s="24" t="s">
        <v>66</v>
      </c>
      <c r="E37" s="24" t="s">
        <v>67</v>
      </c>
      <c r="F37" s="492" t="s">
        <v>68</v>
      </c>
      <c r="G37" s="493"/>
      <c r="H37" s="493"/>
      <c r="I37" s="493"/>
      <c r="J37" s="494"/>
    </row>
    <row r="38" spans="1:12" hidden="1" outlineLevel="1" x14ac:dyDescent="0.2">
      <c r="B38" s="19" t="s">
        <v>10</v>
      </c>
      <c r="C38" s="10" t="s">
        <v>69</v>
      </c>
      <c r="D38" s="237" t="str">
        <f>IF(Selected_Crop=6,IF('PI | User'!$F$13="",'PI | User'!$E$13,'PI | User'!$F$13),"")</f>
        <v/>
      </c>
      <c r="E38" s="165"/>
      <c r="F38" s="504"/>
      <c r="G38" s="505"/>
      <c r="H38" s="505"/>
      <c r="I38" s="505"/>
      <c r="J38" s="506"/>
    </row>
    <row r="39" spans="1:12" hidden="1" outlineLevel="1" x14ac:dyDescent="0.2">
      <c r="B39" s="21" t="str">
        <f>'Default | C_&amp;_I | Pulses'!B39</f>
        <v>Planting density</v>
      </c>
      <c r="C39" s="11" t="str">
        <f>'Default | C_&amp;_I | Pulses'!C39</f>
        <v>-</v>
      </c>
      <c r="D39" s="120">
        <f>'Default | C_&amp;_I | Pulses'!D39</f>
        <v>0</v>
      </c>
      <c r="E39" s="166"/>
      <c r="F39" s="501"/>
      <c r="G39" s="502"/>
      <c r="H39" s="502"/>
      <c r="I39" s="502"/>
      <c r="J39" s="503"/>
    </row>
    <row r="40" spans="1:12" hidden="1" outlineLevel="1" x14ac:dyDescent="0.2"/>
    <row r="41" spans="1:12" hidden="1" outlineLevel="1" x14ac:dyDescent="0.2"/>
    <row r="42" spans="1:12" ht="15" hidden="1" outlineLevel="1" x14ac:dyDescent="0.25">
      <c r="B42" s="23" t="s">
        <v>73</v>
      </c>
      <c r="C42" s="24" t="s">
        <v>7</v>
      </c>
      <c r="D42" s="24" t="s">
        <v>66</v>
      </c>
      <c r="E42" s="24" t="s">
        <v>67</v>
      </c>
      <c r="F42" s="492" t="s">
        <v>68</v>
      </c>
      <c r="G42" s="493"/>
      <c r="H42" s="493"/>
      <c r="I42" s="493"/>
      <c r="J42" s="494"/>
    </row>
    <row r="43" spans="1:12" hidden="1" outlineLevel="1" x14ac:dyDescent="0.2">
      <c r="B43" s="20" t="str">
        <f>'Default | C_&amp;_I | Pulses'!B43</f>
        <v>First crop year</v>
      </c>
      <c r="C43" s="12" t="str">
        <f>'Default | C_&amp;_I | Pulses'!C43</f>
        <v>yr</v>
      </c>
      <c r="D43" s="17">
        <f>'Default | C_&amp;_I | Pulses'!D43</f>
        <v>1</v>
      </c>
      <c r="E43" s="165"/>
      <c r="F43" s="504"/>
      <c r="G43" s="505"/>
      <c r="H43" s="505"/>
      <c r="I43" s="505"/>
      <c r="J43" s="506"/>
      <c r="L43" s="36"/>
    </row>
    <row r="44" spans="1:12" hidden="1" outlineLevel="1" x14ac:dyDescent="0.2">
      <c r="B44" s="20" t="str">
        <f>'Default | C_&amp;_I | Pulses'!B44</f>
        <v>Maturity year</v>
      </c>
      <c r="C44" s="12" t="str">
        <f>'Default | C_&amp;_I | Pulses'!C44</f>
        <v>yr</v>
      </c>
      <c r="D44" s="17">
        <f>'Default | C_&amp;_I | Pulses'!D44</f>
        <v>1</v>
      </c>
      <c r="E44" s="167"/>
      <c r="F44" s="498"/>
      <c r="G44" s="499"/>
      <c r="H44" s="499"/>
      <c r="I44" s="499"/>
      <c r="J44" s="500"/>
      <c r="L44" s="36"/>
    </row>
    <row r="45" spans="1:12" hidden="1" outlineLevel="1" x14ac:dyDescent="0.2">
      <c r="B45" s="21" t="s">
        <v>79</v>
      </c>
      <c r="C45" s="11" t="s">
        <v>80</v>
      </c>
      <c r="D45" s="264" t="str">
        <f>IF(Selected_Crop=6,IF('PI | User'!$F$14="",'PI | User'!$E$14,'PI | User'!$F$14),"")</f>
        <v/>
      </c>
      <c r="E45" s="166"/>
      <c r="F45" s="501"/>
      <c r="G45" s="502"/>
      <c r="H45" s="502"/>
      <c r="I45" s="502"/>
      <c r="J45" s="503"/>
    </row>
    <row r="46" spans="1:12" hidden="1" outlineLevel="1" x14ac:dyDescent="0.2"/>
    <row r="47" spans="1:12" ht="15" hidden="1" outlineLevel="1" x14ac:dyDescent="0.25">
      <c r="A47" s="115"/>
      <c r="B47" s="23" t="s">
        <v>84</v>
      </c>
      <c r="C47" s="122" t="s">
        <v>80</v>
      </c>
      <c r="D47" s="8"/>
    </row>
    <row r="48" spans="1:12" hidden="1" outlineLevel="1" x14ac:dyDescent="0.2">
      <c r="B48" s="19">
        <f>'Default | C_&amp;_I | Pulses'!B48</f>
        <v>1</v>
      </c>
      <c r="C48" s="25" t="str">
        <f>IF($B48&gt;=$D$43,IF($B48&gt;=$D$44,$D$45,($D$45/($D$44-$D$43+1))+$C47),0)</f>
        <v/>
      </c>
      <c r="D48" s="8"/>
    </row>
    <row r="49" spans="2:4" hidden="1" outlineLevel="1" x14ac:dyDescent="0.2">
      <c r="B49" s="20">
        <f>'Default | C_&amp;_I | Pulses'!B49</f>
        <v>2</v>
      </c>
      <c r="C49" s="26" t="str">
        <f t="shared" ref="C49:C61" si="15">IF($B49&gt;=$D$43,IF($B49&gt;=$D$44,$D$45,($D$45/($D$44-$D$43+1))+$C48),0)</f>
        <v/>
      </c>
      <c r="D49" s="8"/>
    </row>
    <row r="50" spans="2:4" hidden="1" outlineLevel="1" x14ac:dyDescent="0.2">
      <c r="B50" s="20">
        <f>'Default | C_&amp;_I | Pulses'!B50</f>
        <v>3</v>
      </c>
      <c r="C50" s="26" t="str">
        <f>IF($B50&gt;=$D$43,IF($B50&gt;=$D$44,$D$45,($D$45/($D$44-$D$43+1))+$C49),0)</f>
        <v/>
      </c>
      <c r="D50" s="8"/>
    </row>
    <row r="51" spans="2:4" hidden="1" outlineLevel="1" x14ac:dyDescent="0.2">
      <c r="B51" s="20">
        <f>'Default | C_&amp;_I | Pulses'!B51</f>
        <v>4</v>
      </c>
      <c r="C51" s="26" t="str">
        <f t="shared" si="15"/>
        <v/>
      </c>
      <c r="D51" s="8"/>
    </row>
    <row r="52" spans="2:4" hidden="1" outlineLevel="1" x14ac:dyDescent="0.2">
      <c r="B52" s="20">
        <f>'Default | C_&amp;_I | Pulses'!B52</f>
        <v>5</v>
      </c>
      <c r="C52" s="26" t="str">
        <f>IF($B52&gt;=$D$43,IF($B52&gt;=$D$44,$D$45,($D$45/($D$44-$D$43+1))+$C51),0)</f>
        <v/>
      </c>
      <c r="D52" s="8"/>
    </row>
    <row r="53" spans="2:4" hidden="1" outlineLevel="1" x14ac:dyDescent="0.2">
      <c r="B53" s="20">
        <f>'Default | C_&amp;_I | Pulses'!B53</f>
        <v>6</v>
      </c>
      <c r="C53" s="26" t="str">
        <f>IF($B53&gt;=$D$43,IF($B53&gt;=$D$44,$D$45,($D$45/($D$44-$D$43+1))+$C52),0)</f>
        <v/>
      </c>
      <c r="D53" s="8"/>
    </row>
    <row r="54" spans="2:4" hidden="1" outlineLevel="1" x14ac:dyDescent="0.2">
      <c r="B54" s="20">
        <f>'Default | C_&amp;_I | Pulses'!B54</f>
        <v>7</v>
      </c>
      <c r="C54" s="26" t="str">
        <f>IF($B54&gt;=$D$43,IF($B54&gt;=$D$44,$D$45,($D$45/($D$44-$D$43+1))+$C53),0)</f>
        <v/>
      </c>
      <c r="D54" s="8"/>
    </row>
    <row r="55" spans="2:4" hidden="1" outlineLevel="1" x14ac:dyDescent="0.2">
      <c r="B55" s="20">
        <f>'Default | C_&amp;_I | Pulses'!B55</f>
        <v>8</v>
      </c>
      <c r="C55" s="26" t="str">
        <f t="shared" si="15"/>
        <v/>
      </c>
      <c r="D55" s="8"/>
    </row>
    <row r="56" spans="2:4" hidden="1" outlineLevel="1" x14ac:dyDescent="0.2">
      <c r="B56" s="20">
        <f>'Default | C_&amp;_I | Pulses'!B56</f>
        <v>9</v>
      </c>
      <c r="C56" s="26" t="str">
        <f>IF($B56&gt;=$D$43,IF($B56&gt;=$D$44,$D$45,($D$45/($D$44-$D$43+1))+$C55),0)</f>
        <v/>
      </c>
      <c r="D56" s="8"/>
    </row>
    <row r="57" spans="2:4" hidden="1" outlineLevel="1" x14ac:dyDescent="0.2">
      <c r="B57" s="20">
        <f>'Default | C_&amp;_I | Pulses'!B57</f>
        <v>10</v>
      </c>
      <c r="C57" s="26" t="str">
        <f t="shared" si="15"/>
        <v/>
      </c>
      <c r="D57" s="8"/>
    </row>
    <row r="58" spans="2:4" hidden="1" outlineLevel="1" x14ac:dyDescent="0.2">
      <c r="B58" s="20">
        <f>'Default | C_&amp;_I | Pulses'!B58</f>
        <v>11</v>
      </c>
      <c r="C58" s="26" t="str">
        <f>IF($B58&gt;=$D$43,IF($B58&gt;=$D$44,$D$45,($D$45/($D$44-$D$43+1))+$C57),0)</f>
        <v/>
      </c>
      <c r="D58" s="8"/>
    </row>
    <row r="59" spans="2:4" hidden="1" outlineLevel="1" x14ac:dyDescent="0.2">
      <c r="B59" s="20">
        <f>'Default | C_&amp;_I | Pulses'!B59</f>
        <v>12</v>
      </c>
      <c r="C59" s="26" t="str">
        <f>IF($B59&gt;=$D$43,IF($B59&gt;=$D$44,$D$45,($D$45/($D$44-$D$43+1))+$C58),0)</f>
        <v/>
      </c>
      <c r="D59" s="8"/>
    </row>
    <row r="60" spans="2:4" hidden="1" outlineLevel="1" x14ac:dyDescent="0.2">
      <c r="B60" s="20">
        <f>'Default | C_&amp;_I | Pulses'!B60</f>
        <v>13</v>
      </c>
      <c r="C60" s="26" t="str">
        <f>IF($B60&gt;=$D$43,IF($B60&gt;=$D$44,$D$45,($D$45/($D$44-$D$43+1))+$C59),0)</f>
        <v/>
      </c>
      <c r="D60" s="8"/>
    </row>
    <row r="61" spans="2:4" hidden="1" outlineLevel="1" x14ac:dyDescent="0.2">
      <c r="B61" s="20">
        <f>'Default | C_&amp;_I | Pulses'!B61</f>
        <v>14</v>
      </c>
      <c r="C61" s="26" t="str">
        <f t="shared" si="15"/>
        <v/>
      </c>
      <c r="D61" s="8"/>
    </row>
    <row r="62" spans="2:4" hidden="1" outlineLevel="1" x14ac:dyDescent="0.2">
      <c r="B62" s="21" t="str">
        <f>'Default | C_&amp;_I | Pulses'!B62</f>
        <v>14+</v>
      </c>
      <c r="C62" s="27" t="str">
        <f>IF($B62&gt;=$D$43,IF($B62&gt;=$D$44,$D$45,($D$45/($D$44-$D$43+1))+$C61),0)</f>
        <v/>
      </c>
      <c r="D62" s="8"/>
    </row>
    <row r="63" spans="2:4" hidden="1" outlineLevel="1" x14ac:dyDescent="0.2"/>
    <row r="64" spans="2:4" hidden="1" outlineLevel="1" x14ac:dyDescent="0.2"/>
    <row r="65" spans="2:14" ht="15" hidden="1" outlineLevel="1" x14ac:dyDescent="0.25">
      <c r="B65" s="23" t="s">
        <v>86</v>
      </c>
      <c r="C65" s="24" t="s">
        <v>7</v>
      </c>
      <c r="D65" s="24" t="s">
        <v>66</v>
      </c>
      <c r="E65" s="24" t="s">
        <v>67</v>
      </c>
      <c r="F65" s="492" t="s">
        <v>68</v>
      </c>
      <c r="G65" s="493"/>
      <c r="H65" s="493"/>
      <c r="I65" s="493"/>
      <c r="J65" s="494"/>
      <c r="L65" s="137"/>
      <c r="M65" s="137"/>
      <c r="N65" s="137"/>
    </row>
    <row r="66" spans="2:14" hidden="1" outlineLevel="1" x14ac:dyDescent="0.2">
      <c r="B66" s="202" t="s">
        <v>14</v>
      </c>
      <c r="C66" s="136" t="s">
        <v>216</v>
      </c>
      <c r="D66" s="240" t="str">
        <f>IF(Selected_Crop=6,IF('PI | User'!$F$15="",'PI | User'!$E$15,'PI | User'!$F$15),"")</f>
        <v/>
      </c>
      <c r="E66" s="165"/>
      <c r="F66" s="504"/>
      <c r="G66" s="505"/>
      <c r="H66" s="505"/>
      <c r="I66" s="505"/>
      <c r="J66" s="506"/>
    </row>
    <row r="67" spans="2:14" hidden="1" outlineLevel="1" x14ac:dyDescent="0.2">
      <c r="B67" s="146"/>
      <c r="C67" s="147"/>
      <c r="D67" s="147"/>
      <c r="E67" s="232"/>
      <c r="F67" s="199"/>
      <c r="G67" s="200"/>
      <c r="H67" s="200"/>
      <c r="I67" s="200"/>
      <c r="J67" s="201"/>
      <c r="L67" s="36"/>
    </row>
    <row r="68" spans="2:14" hidden="1" outlineLevel="1" x14ac:dyDescent="0.2">
      <c r="B68" s="126" t="str">
        <f>'Default | C_&amp;_I | Pulses'!B68</f>
        <v>Weight</v>
      </c>
      <c r="C68" s="125" t="str">
        <f>'Default | C_&amp;_I | Pulses'!C68</f>
        <v>kg</v>
      </c>
      <c r="D68" s="125">
        <f>'Default | C_&amp;_I | Pulses'!D68</f>
        <v>1000</v>
      </c>
      <c r="E68" s="167"/>
      <c r="F68" s="498"/>
      <c r="G68" s="499"/>
      <c r="H68" s="499"/>
      <c r="I68" s="499"/>
      <c r="J68" s="500"/>
      <c r="L68" s="36"/>
    </row>
    <row r="69" spans="2:14" hidden="1" outlineLevel="1" x14ac:dyDescent="0.2">
      <c r="B69" s="126" t="str">
        <f>'Default | C_&amp;_I | Pulses'!B69</f>
        <v>Distance to market</v>
      </c>
      <c r="C69" s="125" t="str">
        <f>'Default | C_&amp;_I | Pulses'!C69</f>
        <v>km</v>
      </c>
      <c r="D69" s="125">
        <f>'Default | C_&amp;_I | Pulses'!D69</f>
        <v>620</v>
      </c>
      <c r="E69" s="167"/>
      <c r="F69" s="498"/>
      <c r="G69" s="499"/>
      <c r="H69" s="499"/>
      <c r="I69" s="499"/>
      <c r="J69" s="500"/>
    </row>
    <row r="70" spans="2:14" hidden="1" outlineLevel="1" x14ac:dyDescent="0.2">
      <c r="B70" s="203" t="str">
        <f>'Default | C_&amp;_I | Pulses'!B70</f>
        <v>Freight rate</v>
      </c>
      <c r="C70" s="128" t="str">
        <f>'Default | C_&amp;_I | Pulses'!C70</f>
        <v>$ / t / km</v>
      </c>
      <c r="D70" s="129">
        <f>'Default | C_&amp;_I | Pulses'!D70</f>
        <v>0.12</v>
      </c>
      <c r="E70" s="166"/>
      <c r="F70" s="501"/>
      <c r="G70" s="502"/>
      <c r="H70" s="502"/>
      <c r="I70" s="502"/>
      <c r="J70" s="503"/>
    </row>
    <row r="71" spans="2:14" hidden="1" outlineLevel="1" x14ac:dyDescent="0.2">
      <c r="E71" s="9"/>
    </row>
    <row r="72" spans="2:14" hidden="1" outlineLevel="1" x14ac:dyDescent="0.2"/>
    <row r="73" spans="2:14" ht="15" hidden="1" outlineLevel="1" x14ac:dyDescent="0.25">
      <c r="B73" s="23" t="s">
        <v>95</v>
      </c>
      <c r="C73" s="24" t="s">
        <v>7</v>
      </c>
      <c r="D73" s="24" t="s">
        <v>66</v>
      </c>
      <c r="E73" s="24" t="s">
        <v>67</v>
      </c>
      <c r="F73" s="492" t="s">
        <v>68</v>
      </c>
      <c r="G73" s="493"/>
      <c r="H73" s="493"/>
      <c r="I73" s="493"/>
      <c r="J73" s="494"/>
    </row>
    <row r="74" spans="2:14" hidden="1" outlineLevel="1" x14ac:dyDescent="0.2">
      <c r="B74" s="19" t="s">
        <v>15</v>
      </c>
      <c r="C74" s="17" t="s">
        <v>257</v>
      </c>
      <c r="D74" s="237" t="str">
        <f>IF(Selected_Crop=6,IF('PI | User'!$F$16="",'PI | User'!$E$16,'PI | User'!$F$16),"")</f>
        <v/>
      </c>
      <c r="E74" s="167"/>
      <c r="F74" s="495"/>
      <c r="G74" s="496"/>
      <c r="H74" s="496"/>
      <c r="I74" s="496"/>
      <c r="J74" s="497"/>
    </row>
    <row r="75" spans="2:14" hidden="1" outlineLevel="1" x14ac:dyDescent="0.2">
      <c r="B75" s="20" t="s">
        <v>96</v>
      </c>
      <c r="C75" s="17" t="s">
        <v>53</v>
      </c>
      <c r="D75" s="242" t="str">
        <f>IF(Selected_Crop=6,IF('PI | User'!$F$17="",'PI | User'!$E$17,'PI | User'!$F$17),"")</f>
        <v/>
      </c>
      <c r="E75" s="167"/>
      <c r="F75" s="498"/>
      <c r="G75" s="499"/>
      <c r="H75" s="499"/>
      <c r="I75" s="499"/>
      <c r="J75" s="500"/>
    </row>
    <row r="76" spans="2:14" hidden="1" outlineLevel="1" x14ac:dyDescent="0.2">
      <c r="B76" s="20" t="s">
        <v>97</v>
      </c>
      <c r="C76" s="17" t="s">
        <v>53</v>
      </c>
      <c r="D76" s="242" t="str">
        <f>IF(Selected_Crop=6,IF('PI | User'!$F$18="",'PI | User'!$E$18,'PI | User'!$F$18),"")</f>
        <v/>
      </c>
      <c r="E76" s="167"/>
      <c r="F76" s="486"/>
      <c r="G76" s="487"/>
      <c r="H76" s="487"/>
      <c r="I76" s="487"/>
      <c r="J76" s="488"/>
      <c r="L76" s="36"/>
    </row>
    <row r="77" spans="2:14" hidden="1" outlineLevel="1" x14ac:dyDescent="0.2">
      <c r="B77" s="20" t="str">
        <f>'Default | C_&amp;_I | Pulses'!B77</f>
        <v>On-farm dam capacity</v>
      </c>
      <c r="C77" s="17" t="str">
        <f>'Default | C_&amp;_I | Pulses'!C77</f>
        <v>ML / ha</v>
      </c>
      <c r="D77" s="231">
        <f>'Default | C_&amp;_I | Pulses'!D77</f>
        <v>0</v>
      </c>
      <c r="E77" s="167"/>
      <c r="F77" s="486"/>
      <c r="G77" s="487"/>
      <c r="H77" s="487"/>
      <c r="I77" s="487"/>
      <c r="J77" s="488"/>
      <c r="L77" s="36"/>
    </row>
    <row r="78" spans="2:14" hidden="1" outlineLevel="1" x14ac:dyDescent="0.2">
      <c r="B78" s="20" t="str">
        <f>'Default | C_&amp;_I | Pulses'!B78</f>
        <v>On-farm storage cost</v>
      </c>
      <c r="C78" s="17" t="str">
        <f>'Default | C_&amp;_I | Pulses'!C78</f>
        <v>$ / ML</v>
      </c>
      <c r="D78" s="125">
        <f>'Default | C_&amp;_I | Pulses'!D78</f>
        <v>1100</v>
      </c>
      <c r="E78" s="167"/>
      <c r="F78" s="498"/>
      <c r="G78" s="499"/>
      <c r="H78" s="499"/>
      <c r="I78" s="499"/>
      <c r="J78" s="500"/>
    </row>
    <row r="79" spans="2:14" hidden="1" outlineLevel="1" x14ac:dyDescent="0.2">
      <c r="B79" s="20" t="s">
        <v>101</v>
      </c>
      <c r="C79" s="17" t="s">
        <v>100</v>
      </c>
      <c r="D79" s="242" t="str">
        <f>IF(Selected_Crop=6,IF('PI | User'!$F$19="",'PI | User'!$E$19,'PI | User'!$F$19),"")</f>
        <v/>
      </c>
      <c r="E79" s="167"/>
      <c r="F79" s="498"/>
      <c r="G79" s="499"/>
      <c r="H79" s="499"/>
      <c r="I79" s="499"/>
      <c r="J79" s="500"/>
    </row>
    <row r="80" spans="2:14" hidden="1" outlineLevel="1" x14ac:dyDescent="0.2">
      <c r="B80" s="20" t="str">
        <f>'Default | C_&amp;_I | Pulses'!B80</f>
        <v>Farm infrastructure</v>
      </c>
      <c r="C80" s="17" t="str">
        <f>'Default | C_&amp;_I | Pulses'!C80</f>
        <v>$</v>
      </c>
      <c r="D80" s="242" t="str">
        <f>IF(Selected_Crop=6,IF('PI | User'!$F$20="",'PI | User'!$E$20,'PI | User'!$F$20),"")</f>
        <v/>
      </c>
      <c r="E80" s="167"/>
      <c r="F80" s="486"/>
      <c r="G80" s="487"/>
      <c r="H80" s="487"/>
      <c r="I80" s="487"/>
      <c r="J80" s="488"/>
    </row>
    <row r="81" spans="2:55" hidden="1" outlineLevel="1" x14ac:dyDescent="0.2">
      <c r="B81" s="88"/>
      <c r="C81" s="85"/>
      <c r="D81" s="85"/>
      <c r="E81" s="167"/>
      <c r="F81" s="486"/>
      <c r="G81" s="487"/>
      <c r="H81" s="487"/>
      <c r="I81" s="487"/>
      <c r="J81" s="488"/>
    </row>
    <row r="82" spans="2:55" hidden="1" outlineLevel="1" x14ac:dyDescent="0.2">
      <c r="B82" s="90"/>
      <c r="C82" s="91"/>
      <c r="D82" s="91"/>
      <c r="E82" s="166"/>
      <c r="F82" s="489"/>
      <c r="G82" s="490"/>
      <c r="H82" s="490"/>
      <c r="I82" s="490"/>
      <c r="J82" s="491"/>
    </row>
    <row r="83" spans="2:55" hidden="1" outlineLevel="1" x14ac:dyDescent="0.2"/>
    <row r="84" spans="2:55" hidden="1" outlineLevel="1" x14ac:dyDescent="0.2"/>
    <row r="85" spans="2:55" s="1" customFormat="1" ht="24" hidden="1" outlineLevel="1" x14ac:dyDescent="0.25">
      <c r="B85" s="106" t="s">
        <v>107</v>
      </c>
      <c r="C85" s="107" t="s">
        <v>7</v>
      </c>
      <c r="D85" s="107" t="s">
        <v>66</v>
      </c>
      <c r="E85" s="107" t="s">
        <v>67</v>
      </c>
      <c r="F85" s="522" t="s">
        <v>68</v>
      </c>
      <c r="G85" s="523"/>
      <c r="H85" s="523"/>
      <c r="I85" s="523"/>
      <c r="J85" s="524"/>
      <c r="L85" s="79" t="s">
        <v>108</v>
      </c>
      <c r="M85" s="3" t="s">
        <v>109</v>
      </c>
      <c r="N85" s="79" t="s">
        <v>110</v>
      </c>
      <c r="O85" s="79" t="s">
        <v>111</v>
      </c>
      <c r="P85" s="79" t="s">
        <v>29</v>
      </c>
      <c r="Q85" s="79" t="s">
        <v>30</v>
      </c>
      <c r="R85" s="79" t="s">
        <v>31</v>
      </c>
      <c r="S85" s="79" t="s">
        <v>32</v>
      </c>
      <c r="T85" s="79" t="s">
        <v>33</v>
      </c>
      <c r="U85" s="79" t="s">
        <v>34</v>
      </c>
      <c r="V85" s="79" t="s">
        <v>35</v>
      </c>
      <c r="W85" s="79" t="s">
        <v>36</v>
      </c>
      <c r="X85" s="79" t="s">
        <v>37</v>
      </c>
      <c r="Y85" s="79" t="s">
        <v>38</v>
      </c>
      <c r="Z85" s="79" t="s">
        <v>39</v>
      </c>
      <c r="AA85" s="79" t="s">
        <v>40</v>
      </c>
      <c r="AB85" s="79" t="s">
        <v>41</v>
      </c>
      <c r="AC85" s="79" t="s">
        <v>42</v>
      </c>
      <c r="AD85" s="79" t="s">
        <v>112</v>
      </c>
      <c r="AE85" s="79" t="s">
        <v>113</v>
      </c>
      <c r="AF85" s="79" t="s">
        <v>114</v>
      </c>
      <c r="AG85" s="79" t="s">
        <v>115</v>
      </c>
      <c r="AH85" s="79" t="s">
        <v>116</v>
      </c>
      <c r="AI85" s="79" t="s">
        <v>117</v>
      </c>
      <c r="AJ85" s="79" t="s">
        <v>118</v>
      </c>
      <c r="AK85" s="79" t="s">
        <v>119</v>
      </c>
      <c r="AL85" s="79" t="s">
        <v>120</v>
      </c>
      <c r="AM85" s="79" t="s">
        <v>121</v>
      </c>
      <c r="AN85" s="79" t="s">
        <v>122</v>
      </c>
      <c r="AO85" s="79" t="s">
        <v>123</v>
      </c>
      <c r="AP85" s="79" t="s">
        <v>124</v>
      </c>
      <c r="AQ85" s="79" t="s">
        <v>125</v>
      </c>
      <c r="AR85" s="79" t="s">
        <v>126</v>
      </c>
      <c r="AS85" s="79" t="s">
        <v>127</v>
      </c>
      <c r="AT85" s="79" t="s">
        <v>128</v>
      </c>
      <c r="AU85" s="79" t="s">
        <v>129</v>
      </c>
      <c r="AV85" s="79" t="s">
        <v>130</v>
      </c>
      <c r="AW85" s="79" t="s">
        <v>131</v>
      </c>
      <c r="AX85" s="79" t="s">
        <v>132</v>
      </c>
      <c r="AY85" s="79" t="s">
        <v>133</v>
      </c>
      <c r="AZ85" s="79" t="s">
        <v>134</v>
      </c>
      <c r="BA85" s="79" t="s">
        <v>135</v>
      </c>
      <c r="BB85" s="79" t="s">
        <v>136</v>
      </c>
      <c r="BC85" s="79" t="s">
        <v>137</v>
      </c>
    </row>
    <row r="86" spans="2:55" hidden="1" outlineLevel="1" x14ac:dyDescent="0.2">
      <c r="B86" s="19" t="str">
        <f>'Default | C_&amp;_I | Pulses'!B86</f>
        <v>Slasher</v>
      </c>
      <c r="C86" s="15" t="str">
        <f>'Default | C_&amp;_I | Pulses'!C86</f>
        <v>$</v>
      </c>
      <c r="D86" s="254" t="e">
        <f>('Default | C_&amp;_I | Pulses'!$D86/SUM('Default | C_&amp;_I | Pulses'!$D$86:$D$96))*$D$97</f>
        <v>#VALUE!</v>
      </c>
      <c r="E86" s="165"/>
      <c r="F86" s="495"/>
      <c r="G86" s="496"/>
      <c r="H86" s="496"/>
      <c r="I86" s="496"/>
      <c r="J86" s="497"/>
      <c r="L86" s="99">
        <f>'Default | C_&amp;_I | Pulses'!L86</f>
        <v>0</v>
      </c>
      <c r="M86" s="99">
        <f>'Default | C_&amp;_I | Pulses'!M86</f>
        <v>20</v>
      </c>
      <c r="N86" s="99">
        <f t="shared" ref="N86:N96" si="16">COUNTIF($O86:$BC86,"=1")</f>
        <v>3</v>
      </c>
      <c r="O86" s="109">
        <f>IF(MOD(COLUMNS($O$85:O$85)-1,$M86)=0,1,0)</f>
        <v>1</v>
      </c>
      <c r="P86" s="109">
        <f>IF(MOD(COLUMNS($O$85:P$85)-1,$M86)=0,1,0)</f>
        <v>0</v>
      </c>
      <c r="Q86" s="109">
        <f>IF(MOD(COLUMNS($O$85:Q$85)-1,$M86)=0,1,0)</f>
        <v>0</v>
      </c>
      <c r="R86" s="109">
        <f>IF(MOD(COLUMNS($O$85:R$85)-1,$M86)=0,1,0)</f>
        <v>0</v>
      </c>
      <c r="S86" s="109">
        <f>IF(MOD(COLUMNS($O$85:S$85)-1,$M86)=0,1,0)</f>
        <v>0</v>
      </c>
      <c r="T86" s="109">
        <f>IF(MOD(COLUMNS($O$85:T$85)-1,$M86)=0,1,0)</f>
        <v>0</v>
      </c>
      <c r="U86" s="109">
        <f>IF(MOD(COLUMNS($O$85:U$85)-1,$M86)=0,1,0)</f>
        <v>0</v>
      </c>
      <c r="V86" s="109">
        <f>IF(MOD(COLUMNS($O$85:V$85)-1,$M86)=0,1,0)</f>
        <v>0</v>
      </c>
      <c r="W86" s="109">
        <f>IF(MOD(COLUMNS($O$85:W$85)-1,$M86)=0,1,0)</f>
        <v>0</v>
      </c>
      <c r="X86" s="109">
        <f>IF(MOD(COLUMNS($O$85:X$85)-1,$M86)=0,1,0)</f>
        <v>0</v>
      </c>
      <c r="Y86" s="109">
        <f>IF(MOD(COLUMNS($O$85:Y$85)-1,$M86)=0,1,0)</f>
        <v>0</v>
      </c>
      <c r="Z86" s="109">
        <f>IF(MOD(COLUMNS($O$85:Z$85)-1,$M86)=0,1,0)</f>
        <v>0</v>
      </c>
      <c r="AA86" s="109">
        <f>IF(MOD(COLUMNS($O$85:AA$85)-1,$M86)=0,1,0)</f>
        <v>0</v>
      </c>
      <c r="AB86" s="109">
        <f>IF(MOD(COLUMNS($O$85:AB$85)-1,$M86)=0,1,0)</f>
        <v>0</v>
      </c>
      <c r="AC86" s="109">
        <f>IF(MOD(COLUMNS($O$85:AC$85)-1,$M86)=0,1,0)</f>
        <v>0</v>
      </c>
      <c r="AD86" s="109">
        <f>IF(MOD(COLUMNS($O$85:AD$85)-1,$M86)=0,1,0)</f>
        <v>0</v>
      </c>
      <c r="AE86" s="109">
        <f>IF(MOD(COLUMNS($O$85:AE$85)-1,$M86)=0,1,0)</f>
        <v>0</v>
      </c>
      <c r="AF86" s="109">
        <f>IF(MOD(COLUMNS($O$85:AF$85)-1,$M86)=0,1,0)</f>
        <v>0</v>
      </c>
      <c r="AG86" s="109">
        <f>IF(MOD(COLUMNS($O$85:AG$85)-1,$M86)=0,1,0)</f>
        <v>0</v>
      </c>
      <c r="AH86" s="109">
        <f>IF(MOD(COLUMNS($O$85:AH$85)-1,$M86)=0,1,0)</f>
        <v>0</v>
      </c>
      <c r="AI86" s="109">
        <f>IF(MOD(COLUMNS($O$85:AI$85)-1,$M86)=0,1,0)</f>
        <v>1</v>
      </c>
      <c r="AJ86" s="109">
        <f>IF(MOD(COLUMNS($O$85:AJ$85)-1,$M86)=0,1,0)</f>
        <v>0</v>
      </c>
      <c r="AK86" s="109">
        <f>IF(MOD(COLUMNS($O$85:AK$85)-1,$M86)=0,1,0)</f>
        <v>0</v>
      </c>
      <c r="AL86" s="109">
        <f>IF(MOD(COLUMNS($O$85:AL$85)-1,$M86)=0,1,0)</f>
        <v>0</v>
      </c>
      <c r="AM86" s="109">
        <f>IF(MOD(COLUMNS($O$85:AM$85)-1,$M86)=0,1,0)</f>
        <v>0</v>
      </c>
      <c r="AN86" s="109">
        <f>IF(MOD(COLUMNS($O$85:AN$85)-1,$M86)=0,1,0)</f>
        <v>0</v>
      </c>
      <c r="AO86" s="109">
        <f>IF(MOD(COLUMNS($O$85:AO$85)-1,$M86)=0,1,0)</f>
        <v>0</v>
      </c>
      <c r="AP86" s="109">
        <f>IF(MOD(COLUMNS($O$85:AP$85)-1,$M86)=0,1,0)</f>
        <v>0</v>
      </c>
      <c r="AQ86" s="109">
        <f>IF(MOD(COLUMNS($O$85:AQ$85)-1,$M86)=0,1,0)</f>
        <v>0</v>
      </c>
      <c r="AR86" s="109">
        <f>IF(MOD(COLUMNS($O$85:AR$85)-1,$M86)=0,1,0)</f>
        <v>0</v>
      </c>
      <c r="AS86" s="109">
        <f>IF(MOD(COLUMNS($O$85:AS$85)-1,$M86)=0,1,0)</f>
        <v>0</v>
      </c>
      <c r="AT86" s="109">
        <f>IF(MOD(COLUMNS($O$85:AT$85)-1,$M86)=0,1,0)</f>
        <v>0</v>
      </c>
      <c r="AU86" s="109">
        <f>IF(MOD(COLUMNS($O$85:AU$85)-1,$M86)=0,1,0)</f>
        <v>0</v>
      </c>
      <c r="AV86" s="109">
        <f>IF(MOD(COLUMNS($O$85:AV$85)-1,$M86)=0,1,0)</f>
        <v>0</v>
      </c>
      <c r="AW86" s="109">
        <f>IF(MOD(COLUMNS($O$85:AW$85)-1,$M86)=0,1,0)</f>
        <v>0</v>
      </c>
      <c r="AX86" s="109">
        <f>IF(MOD(COLUMNS($O$85:AX$85)-1,$M86)=0,1,0)</f>
        <v>0</v>
      </c>
      <c r="AY86" s="109">
        <f>IF(MOD(COLUMNS($O$85:AY$85)-1,$M86)=0,1,0)</f>
        <v>0</v>
      </c>
      <c r="AZ86" s="109">
        <f>IF(MOD(COLUMNS($O$85:AZ$85)-1,$M86)=0,1,0)</f>
        <v>0</v>
      </c>
      <c r="BA86" s="109">
        <f>IF(MOD(COLUMNS($O$85:BA$85)-1,$M86)=0,1,0)</f>
        <v>0</v>
      </c>
      <c r="BB86" s="109">
        <f>IF(MOD(COLUMNS($O$85:BB$85)-1,$M86)=0,1,0)</f>
        <v>0</v>
      </c>
      <c r="BC86" s="109">
        <f>IF(MOD(COLUMNS($O$85:BC$85)-1,$M86)=0,1,0)</f>
        <v>1</v>
      </c>
    </row>
    <row r="87" spans="2:55" hidden="1" outlineLevel="1" x14ac:dyDescent="0.2">
      <c r="B87" s="20" t="str">
        <f>'Default | C_&amp;_I | Pulses'!B87</f>
        <v>Herbicide Boom</v>
      </c>
      <c r="C87" s="17" t="str">
        <f>'Default | C_&amp;_I | Pulses'!C87</f>
        <v>$</v>
      </c>
      <c r="D87" s="85" t="e">
        <f>('Default | C_&amp;_I | Pulses'!$D87/SUM('Default | C_&amp;_I | Pulses'!$D$86:$D$96))*$D$97</f>
        <v>#VALUE!</v>
      </c>
      <c r="E87" s="167"/>
      <c r="F87" s="486"/>
      <c r="G87" s="487"/>
      <c r="H87" s="487"/>
      <c r="I87" s="487"/>
      <c r="J87" s="488"/>
      <c r="L87" s="99">
        <f>'Default | C_&amp;_I | Pulses'!L87</f>
        <v>0</v>
      </c>
      <c r="M87" s="99">
        <f>'Default | C_&amp;_I | Pulses'!M87</f>
        <v>10</v>
      </c>
      <c r="N87" s="99">
        <f t="shared" si="16"/>
        <v>5</v>
      </c>
      <c r="O87" s="109">
        <f>IF(MOD(COLUMNS($O$85:O$85)-1,$M87)=0,1,0)</f>
        <v>1</v>
      </c>
      <c r="P87" s="109">
        <f>IF(MOD(COLUMNS($O$85:P$85)-1,$M87)=0,1,0)</f>
        <v>0</v>
      </c>
      <c r="Q87" s="109">
        <f>IF(MOD(COLUMNS($O$85:Q$85)-1,$M87)=0,1,0)</f>
        <v>0</v>
      </c>
      <c r="R87" s="109">
        <f>IF(MOD(COLUMNS($O$85:R$85)-1,$M87)=0,1,0)</f>
        <v>0</v>
      </c>
      <c r="S87" s="109">
        <f>IF(MOD(COLUMNS($O$85:S$85)-1,$M87)=0,1,0)</f>
        <v>0</v>
      </c>
      <c r="T87" s="109">
        <f>IF(MOD(COLUMNS($O$85:T$85)-1,$M87)=0,1,0)</f>
        <v>0</v>
      </c>
      <c r="U87" s="109">
        <f>IF(MOD(COLUMNS($O$85:U$85)-1,$M87)=0,1,0)</f>
        <v>0</v>
      </c>
      <c r="V87" s="109">
        <f>IF(MOD(COLUMNS($O$85:V$85)-1,$M87)=0,1,0)</f>
        <v>0</v>
      </c>
      <c r="W87" s="109">
        <f>IF(MOD(COLUMNS($O$85:W$85)-1,$M87)=0,1,0)</f>
        <v>0</v>
      </c>
      <c r="X87" s="109">
        <f>IF(MOD(COLUMNS($O$85:X$85)-1,$M87)=0,1,0)</f>
        <v>0</v>
      </c>
      <c r="Y87" s="109">
        <f>IF(MOD(COLUMNS($O$85:Y$85)-1,$M87)=0,1,0)</f>
        <v>1</v>
      </c>
      <c r="Z87" s="109">
        <f>IF(MOD(COLUMNS($O$85:Z$85)-1,$M87)=0,1,0)</f>
        <v>0</v>
      </c>
      <c r="AA87" s="109">
        <f>IF(MOD(COLUMNS($O$85:AA$85)-1,$M87)=0,1,0)</f>
        <v>0</v>
      </c>
      <c r="AB87" s="109">
        <f>IF(MOD(COLUMNS($O$85:AB$85)-1,$M87)=0,1,0)</f>
        <v>0</v>
      </c>
      <c r="AC87" s="109">
        <f>IF(MOD(COLUMNS($O$85:AC$85)-1,$M87)=0,1,0)</f>
        <v>0</v>
      </c>
      <c r="AD87" s="109">
        <f>IF(MOD(COLUMNS($O$85:AD$85)-1,$M87)=0,1,0)</f>
        <v>0</v>
      </c>
      <c r="AE87" s="109">
        <f>IF(MOD(COLUMNS($O$85:AE$85)-1,$M87)=0,1,0)</f>
        <v>0</v>
      </c>
      <c r="AF87" s="109">
        <f>IF(MOD(COLUMNS($O$85:AF$85)-1,$M87)=0,1,0)</f>
        <v>0</v>
      </c>
      <c r="AG87" s="109">
        <f>IF(MOD(COLUMNS($O$85:AG$85)-1,$M87)=0,1,0)</f>
        <v>0</v>
      </c>
      <c r="AH87" s="109">
        <f>IF(MOD(COLUMNS($O$85:AH$85)-1,$M87)=0,1,0)</f>
        <v>0</v>
      </c>
      <c r="AI87" s="109">
        <f>IF(MOD(COLUMNS($O$85:AI$85)-1,$M87)=0,1,0)</f>
        <v>1</v>
      </c>
      <c r="AJ87" s="109">
        <f>IF(MOD(COLUMNS($O$85:AJ$85)-1,$M87)=0,1,0)</f>
        <v>0</v>
      </c>
      <c r="AK87" s="109">
        <f>IF(MOD(COLUMNS($O$85:AK$85)-1,$M87)=0,1,0)</f>
        <v>0</v>
      </c>
      <c r="AL87" s="109">
        <f>IF(MOD(COLUMNS($O$85:AL$85)-1,$M87)=0,1,0)</f>
        <v>0</v>
      </c>
      <c r="AM87" s="109">
        <f>IF(MOD(COLUMNS($O$85:AM$85)-1,$M87)=0,1,0)</f>
        <v>0</v>
      </c>
      <c r="AN87" s="109">
        <f>IF(MOD(COLUMNS($O$85:AN$85)-1,$M87)=0,1,0)</f>
        <v>0</v>
      </c>
      <c r="AO87" s="109">
        <f>IF(MOD(COLUMNS($O$85:AO$85)-1,$M87)=0,1,0)</f>
        <v>0</v>
      </c>
      <c r="AP87" s="109">
        <f>IF(MOD(COLUMNS($O$85:AP$85)-1,$M87)=0,1,0)</f>
        <v>0</v>
      </c>
      <c r="AQ87" s="109">
        <f>IF(MOD(COLUMNS($O$85:AQ$85)-1,$M87)=0,1,0)</f>
        <v>0</v>
      </c>
      <c r="AR87" s="109">
        <f>IF(MOD(COLUMNS($O$85:AR$85)-1,$M87)=0,1,0)</f>
        <v>0</v>
      </c>
      <c r="AS87" s="109">
        <f>IF(MOD(COLUMNS($O$85:AS$85)-1,$M87)=0,1,0)</f>
        <v>1</v>
      </c>
      <c r="AT87" s="109">
        <f>IF(MOD(COLUMNS($O$85:AT$85)-1,$M87)=0,1,0)</f>
        <v>0</v>
      </c>
      <c r="AU87" s="109">
        <f>IF(MOD(COLUMNS($O$85:AU$85)-1,$M87)=0,1,0)</f>
        <v>0</v>
      </c>
      <c r="AV87" s="109">
        <f>IF(MOD(COLUMNS($O$85:AV$85)-1,$M87)=0,1,0)</f>
        <v>0</v>
      </c>
      <c r="AW87" s="109">
        <f>IF(MOD(COLUMNS($O$85:AW$85)-1,$M87)=0,1,0)</f>
        <v>0</v>
      </c>
      <c r="AX87" s="109">
        <f>IF(MOD(COLUMNS($O$85:AX$85)-1,$M87)=0,1,0)</f>
        <v>0</v>
      </c>
      <c r="AY87" s="109">
        <f>IF(MOD(COLUMNS($O$85:AY$85)-1,$M87)=0,1,0)</f>
        <v>0</v>
      </c>
      <c r="AZ87" s="109">
        <f>IF(MOD(COLUMNS($O$85:AZ$85)-1,$M87)=0,1,0)</f>
        <v>0</v>
      </c>
      <c r="BA87" s="109">
        <f>IF(MOD(COLUMNS($O$85:BA$85)-1,$M87)=0,1,0)</f>
        <v>0</v>
      </c>
      <c r="BB87" s="109">
        <f>IF(MOD(COLUMNS($O$85:BB$85)-1,$M87)=0,1,0)</f>
        <v>0</v>
      </c>
      <c r="BC87" s="109">
        <f>IF(MOD(COLUMNS($O$85:BC$85)-1,$M87)=0,1,0)</f>
        <v>1</v>
      </c>
    </row>
    <row r="88" spans="2:55" hidden="1" outlineLevel="1" x14ac:dyDescent="0.2">
      <c r="B88" s="20" t="str">
        <f>'Default | C_&amp;_I | Pulses'!B88</f>
        <v>Spreader</v>
      </c>
      <c r="C88" s="17" t="str">
        <f>'Default | C_&amp;_I | Pulses'!C88</f>
        <v>$</v>
      </c>
      <c r="D88" s="85" t="e">
        <f>('Default | C_&amp;_I | Pulses'!$D88/SUM('Default | C_&amp;_I | Pulses'!$D$86:$D$96))*$D$97</f>
        <v>#VALUE!</v>
      </c>
      <c r="E88" s="167"/>
      <c r="F88" s="486"/>
      <c r="G88" s="487"/>
      <c r="H88" s="487"/>
      <c r="I88" s="487"/>
      <c r="J88" s="488"/>
      <c r="L88" s="99">
        <f>'Default | C_&amp;_I | Pulses'!L88</f>
        <v>0</v>
      </c>
      <c r="M88" s="99">
        <f>'Default | C_&amp;_I | Pulses'!M88</f>
        <v>10</v>
      </c>
      <c r="N88" s="99">
        <f t="shared" si="16"/>
        <v>5</v>
      </c>
      <c r="O88" s="109">
        <f>IF(MOD(COLUMNS($O$85:O$85)-1,$M88)=0,1,0)</f>
        <v>1</v>
      </c>
      <c r="P88" s="109">
        <f>IF(MOD(COLUMNS($O$85:P$85)-1,$M88)=0,1,0)</f>
        <v>0</v>
      </c>
      <c r="Q88" s="109">
        <f>IF(MOD(COLUMNS($O$85:Q$85)-1,$M88)=0,1,0)</f>
        <v>0</v>
      </c>
      <c r="R88" s="109">
        <f>IF(MOD(COLUMNS($O$85:R$85)-1,$M88)=0,1,0)</f>
        <v>0</v>
      </c>
      <c r="S88" s="109">
        <f>IF(MOD(COLUMNS($O$85:S$85)-1,$M88)=0,1,0)</f>
        <v>0</v>
      </c>
      <c r="T88" s="109">
        <f>IF(MOD(COLUMNS($O$85:T$85)-1,$M88)=0,1,0)</f>
        <v>0</v>
      </c>
      <c r="U88" s="109">
        <f>IF(MOD(COLUMNS($O$85:U$85)-1,$M88)=0,1,0)</f>
        <v>0</v>
      </c>
      <c r="V88" s="109">
        <f>IF(MOD(COLUMNS($O$85:V$85)-1,$M88)=0,1,0)</f>
        <v>0</v>
      </c>
      <c r="W88" s="109">
        <f>IF(MOD(COLUMNS($O$85:W$85)-1,$M88)=0,1,0)</f>
        <v>0</v>
      </c>
      <c r="X88" s="109">
        <f>IF(MOD(COLUMNS($O$85:X$85)-1,$M88)=0,1,0)</f>
        <v>0</v>
      </c>
      <c r="Y88" s="109">
        <f>IF(MOD(COLUMNS($O$85:Y$85)-1,$M88)=0,1,0)</f>
        <v>1</v>
      </c>
      <c r="Z88" s="109">
        <f>IF(MOD(COLUMNS($O$85:Z$85)-1,$M88)=0,1,0)</f>
        <v>0</v>
      </c>
      <c r="AA88" s="109">
        <f>IF(MOD(COLUMNS($O$85:AA$85)-1,$M88)=0,1,0)</f>
        <v>0</v>
      </c>
      <c r="AB88" s="109">
        <f>IF(MOD(COLUMNS($O$85:AB$85)-1,$M88)=0,1,0)</f>
        <v>0</v>
      </c>
      <c r="AC88" s="109">
        <f>IF(MOD(COLUMNS($O$85:AC$85)-1,$M88)=0,1,0)</f>
        <v>0</v>
      </c>
      <c r="AD88" s="109">
        <f>IF(MOD(COLUMNS($O$85:AD$85)-1,$M88)=0,1,0)</f>
        <v>0</v>
      </c>
      <c r="AE88" s="109">
        <f>IF(MOD(COLUMNS($O$85:AE$85)-1,$M88)=0,1,0)</f>
        <v>0</v>
      </c>
      <c r="AF88" s="109">
        <f>IF(MOD(COLUMNS($O$85:AF$85)-1,$M88)=0,1,0)</f>
        <v>0</v>
      </c>
      <c r="AG88" s="109">
        <f>IF(MOD(COLUMNS($O$85:AG$85)-1,$M88)=0,1,0)</f>
        <v>0</v>
      </c>
      <c r="AH88" s="109">
        <f>IF(MOD(COLUMNS($O$85:AH$85)-1,$M88)=0,1,0)</f>
        <v>0</v>
      </c>
      <c r="AI88" s="109">
        <f>IF(MOD(COLUMNS($O$85:AI$85)-1,$M88)=0,1,0)</f>
        <v>1</v>
      </c>
      <c r="AJ88" s="109">
        <f>IF(MOD(COLUMNS($O$85:AJ$85)-1,$M88)=0,1,0)</f>
        <v>0</v>
      </c>
      <c r="AK88" s="109">
        <f>IF(MOD(COLUMNS($O$85:AK$85)-1,$M88)=0,1,0)</f>
        <v>0</v>
      </c>
      <c r="AL88" s="109">
        <f>IF(MOD(COLUMNS($O$85:AL$85)-1,$M88)=0,1,0)</f>
        <v>0</v>
      </c>
      <c r="AM88" s="109">
        <f>IF(MOD(COLUMNS($O$85:AM$85)-1,$M88)=0,1,0)</f>
        <v>0</v>
      </c>
      <c r="AN88" s="109">
        <f>IF(MOD(COLUMNS($O$85:AN$85)-1,$M88)=0,1,0)</f>
        <v>0</v>
      </c>
      <c r="AO88" s="109">
        <f>IF(MOD(COLUMNS($O$85:AO$85)-1,$M88)=0,1,0)</f>
        <v>0</v>
      </c>
      <c r="AP88" s="109">
        <f>IF(MOD(COLUMNS($O$85:AP$85)-1,$M88)=0,1,0)</f>
        <v>0</v>
      </c>
      <c r="AQ88" s="109">
        <f>IF(MOD(COLUMNS($O$85:AQ$85)-1,$M88)=0,1,0)</f>
        <v>0</v>
      </c>
      <c r="AR88" s="109">
        <f>IF(MOD(COLUMNS($O$85:AR$85)-1,$M88)=0,1,0)</f>
        <v>0</v>
      </c>
      <c r="AS88" s="109">
        <f>IF(MOD(COLUMNS($O$85:AS$85)-1,$M88)=0,1,0)</f>
        <v>1</v>
      </c>
      <c r="AT88" s="109">
        <f>IF(MOD(COLUMNS($O$85:AT$85)-1,$M88)=0,1,0)</f>
        <v>0</v>
      </c>
      <c r="AU88" s="109">
        <f>IF(MOD(COLUMNS($O$85:AU$85)-1,$M88)=0,1,0)</f>
        <v>0</v>
      </c>
      <c r="AV88" s="109">
        <f>IF(MOD(COLUMNS($O$85:AV$85)-1,$M88)=0,1,0)</f>
        <v>0</v>
      </c>
      <c r="AW88" s="109">
        <f>IF(MOD(COLUMNS($O$85:AW$85)-1,$M88)=0,1,0)</f>
        <v>0</v>
      </c>
      <c r="AX88" s="109">
        <f>IF(MOD(COLUMNS($O$85:AX$85)-1,$M88)=0,1,0)</f>
        <v>0</v>
      </c>
      <c r="AY88" s="109">
        <f>IF(MOD(COLUMNS($O$85:AY$85)-1,$M88)=0,1,0)</f>
        <v>0</v>
      </c>
      <c r="AZ88" s="109">
        <f>IF(MOD(COLUMNS($O$85:AZ$85)-1,$M88)=0,1,0)</f>
        <v>0</v>
      </c>
      <c r="BA88" s="109">
        <f>IF(MOD(COLUMNS($O$85:BA$85)-1,$M88)=0,1,0)</f>
        <v>0</v>
      </c>
      <c r="BB88" s="109">
        <f>IF(MOD(COLUMNS($O$85:BB$85)-1,$M88)=0,1,0)</f>
        <v>0</v>
      </c>
      <c r="BC88" s="109">
        <f>IF(MOD(COLUMNS($O$85:BC$85)-1,$M88)=0,1,0)</f>
        <v>1</v>
      </c>
    </row>
    <row r="89" spans="2:55" hidden="1" outlineLevel="1" x14ac:dyDescent="0.2">
      <c r="B89" s="20" t="str">
        <f>'Default | C_&amp;_I | Pulses'!B89</f>
        <v>Airblast Sprayer</v>
      </c>
      <c r="C89" s="17" t="str">
        <f>'Default | C_&amp;_I | Pulses'!C89</f>
        <v>$</v>
      </c>
      <c r="D89" s="85" t="e">
        <f>('Default | C_&amp;_I | Pulses'!$D89/SUM('Default | C_&amp;_I | Pulses'!$D$86:$D$96))*$D$97</f>
        <v>#VALUE!</v>
      </c>
      <c r="E89" s="167"/>
      <c r="F89" s="486"/>
      <c r="G89" s="487"/>
      <c r="H89" s="487"/>
      <c r="I89" s="487"/>
      <c r="J89" s="488"/>
      <c r="L89" s="99">
        <f>'Default | C_&amp;_I | Pulses'!L89</f>
        <v>0</v>
      </c>
      <c r="M89" s="99">
        <f>'Default | C_&amp;_I | Pulses'!M89</f>
        <v>10</v>
      </c>
      <c r="N89" s="99">
        <f t="shared" si="16"/>
        <v>5</v>
      </c>
      <c r="O89" s="109">
        <f>IF(MOD(COLUMNS($O$85:O$85)-1,$M89)=0,1,0)</f>
        <v>1</v>
      </c>
      <c r="P89" s="109">
        <f>IF(MOD(COLUMNS($O$85:P$85)-1,$M89)=0,1,0)</f>
        <v>0</v>
      </c>
      <c r="Q89" s="109">
        <f>IF(MOD(COLUMNS($O$85:Q$85)-1,$M89)=0,1,0)</f>
        <v>0</v>
      </c>
      <c r="R89" s="109">
        <f>IF(MOD(COLUMNS($O$85:R$85)-1,$M89)=0,1,0)</f>
        <v>0</v>
      </c>
      <c r="S89" s="109">
        <f>IF(MOD(COLUMNS($O$85:S$85)-1,$M89)=0,1,0)</f>
        <v>0</v>
      </c>
      <c r="T89" s="109">
        <f>IF(MOD(COLUMNS($O$85:T$85)-1,$M89)=0,1,0)</f>
        <v>0</v>
      </c>
      <c r="U89" s="109">
        <f>IF(MOD(COLUMNS($O$85:U$85)-1,$M89)=0,1,0)</f>
        <v>0</v>
      </c>
      <c r="V89" s="109">
        <f>IF(MOD(COLUMNS($O$85:V$85)-1,$M89)=0,1,0)</f>
        <v>0</v>
      </c>
      <c r="W89" s="109">
        <f>IF(MOD(COLUMNS($O$85:W$85)-1,$M89)=0,1,0)</f>
        <v>0</v>
      </c>
      <c r="X89" s="109">
        <f>IF(MOD(COLUMNS($O$85:X$85)-1,$M89)=0,1,0)</f>
        <v>0</v>
      </c>
      <c r="Y89" s="109">
        <f>IF(MOD(COLUMNS($O$85:Y$85)-1,$M89)=0,1,0)</f>
        <v>1</v>
      </c>
      <c r="Z89" s="109">
        <f>IF(MOD(COLUMNS($O$85:Z$85)-1,$M89)=0,1,0)</f>
        <v>0</v>
      </c>
      <c r="AA89" s="109">
        <f>IF(MOD(COLUMNS($O$85:AA$85)-1,$M89)=0,1,0)</f>
        <v>0</v>
      </c>
      <c r="AB89" s="109">
        <f>IF(MOD(COLUMNS($O$85:AB$85)-1,$M89)=0,1,0)</f>
        <v>0</v>
      </c>
      <c r="AC89" s="109">
        <f>IF(MOD(COLUMNS($O$85:AC$85)-1,$M89)=0,1,0)</f>
        <v>0</v>
      </c>
      <c r="AD89" s="109">
        <f>IF(MOD(COLUMNS($O$85:AD$85)-1,$M89)=0,1,0)</f>
        <v>0</v>
      </c>
      <c r="AE89" s="109">
        <f>IF(MOD(COLUMNS($O$85:AE$85)-1,$M89)=0,1,0)</f>
        <v>0</v>
      </c>
      <c r="AF89" s="109">
        <f>IF(MOD(COLUMNS($O$85:AF$85)-1,$M89)=0,1,0)</f>
        <v>0</v>
      </c>
      <c r="AG89" s="109">
        <f>IF(MOD(COLUMNS($O$85:AG$85)-1,$M89)=0,1,0)</f>
        <v>0</v>
      </c>
      <c r="AH89" s="109">
        <f>IF(MOD(COLUMNS($O$85:AH$85)-1,$M89)=0,1,0)</f>
        <v>0</v>
      </c>
      <c r="AI89" s="109">
        <f>IF(MOD(COLUMNS($O$85:AI$85)-1,$M89)=0,1,0)</f>
        <v>1</v>
      </c>
      <c r="AJ89" s="109">
        <f>IF(MOD(COLUMNS($O$85:AJ$85)-1,$M89)=0,1,0)</f>
        <v>0</v>
      </c>
      <c r="AK89" s="109">
        <f>IF(MOD(COLUMNS($O$85:AK$85)-1,$M89)=0,1,0)</f>
        <v>0</v>
      </c>
      <c r="AL89" s="109">
        <f>IF(MOD(COLUMNS($O$85:AL$85)-1,$M89)=0,1,0)</f>
        <v>0</v>
      </c>
      <c r="AM89" s="109">
        <f>IF(MOD(COLUMNS($O$85:AM$85)-1,$M89)=0,1,0)</f>
        <v>0</v>
      </c>
      <c r="AN89" s="109">
        <f>IF(MOD(COLUMNS($O$85:AN$85)-1,$M89)=0,1,0)</f>
        <v>0</v>
      </c>
      <c r="AO89" s="109">
        <f>IF(MOD(COLUMNS($O$85:AO$85)-1,$M89)=0,1,0)</f>
        <v>0</v>
      </c>
      <c r="AP89" s="109">
        <f>IF(MOD(COLUMNS($O$85:AP$85)-1,$M89)=0,1,0)</f>
        <v>0</v>
      </c>
      <c r="AQ89" s="109">
        <f>IF(MOD(COLUMNS($O$85:AQ$85)-1,$M89)=0,1,0)</f>
        <v>0</v>
      </c>
      <c r="AR89" s="109">
        <f>IF(MOD(COLUMNS($O$85:AR$85)-1,$M89)=0,1,0)</f>
        <v>0</v>
      </c>
      <c r="AS89" s="109">
        <f>IF(MOD(COLUMNS($O$85:AS$85)-1,$M89)=0,1,0)</f>
        <v>1</v>
      </c>
      <c r="AT89" s="109">
        <f>IF(MOD(COLUMNS($O$85:AT$85)-1,$M89)=0,1,0)</f>
        <v>0</v>
      </c>
      <c r="AU89" s="109">
        <f>IF(MOD(COLUMNS($O$85:AU$85)-1,$M89)=0,1,0)</f>
        <v>0</v>
      </c>
      <c r="AV89" s="109">
        <f>IF(MOD(COLUMNS($O$85:AV$85)-1,$M89)=0,1,0)</f>
        <v>0</v>
      </c>
      <c r="AW89" s="109">
        <f>IF(MOD(COLUMNS($O$85:AW$85)-1,$M89)=0,1,0)</f>
        <v>0</v>
      </c>
      <c r="AX89" s="109">
        <f>IF(MOD(COLUMNS($O$85:AX$85)-1,$M89)=0,1,0)</f>
        <v>0</v>
      </c>
      <c r="AY89" s="109">
        <f>IF(MOD(COLUMNS($O$85:AY$85)-1,$M89)=0,1,0)</f>
        <v>0</v>
      </c>
      <c r="AZ89" s="109">
        <f>IF(MOD(COLUMNS($O$85:AZ$85)-1,$M89)=0,1,0)</f>
        <v>0</v>
      </c>
      <c r="BA89" s="109">
        <f>IF(MOD(COLUMNS($O$85:BA$85)-1,$M89)=0,1,0)</f>
        <v>0</v>
      </c>
      <c r="BB89" s="109">
        <f>IF(MOD(COLUMNS($O$85:BB$85)-1,$M89)=0,1,0)</f>
        <v>0</v>
      </c>
      <c r="BC89" s="109">
        <f>IF(MOD(COLUMNS($O$85:BC$85)-1,$M89)=0,1,0)</f>
        <v>1</v>
      </c>
    </row>
    <row r="90" spans="2:55" hidden="1" outlineLevel="1" x14ac:dyDescent="0.2">
      <c r="B90" s="20" t="str">
        <f>'Default | C_&amp;_I | Pulses'!B90</f>
        <v>Mulcher</v>
      </c>
      <c r="C90" s="17" t="str">
        <f>'Default | C_&amp;_I | Pulses'!C90</f>
        <v>$</v>
      </c>
      <c r="D90" s="85" t="e">
        <f>('Default | C_&amp;_I | Pulses'!$D90/SUM('Default | C_&amp;_I | Pulses'!$D$86:$D$96))*$D$97</f>
        <v>#VALUE!</v>
      </c>
      <c r="E90" s="167"/>
      <c r="F90" s="486"/>
      <c r="G90" s="487"/>
      <c r="H90" s="487"/>
      <c r="I90" s="487"/>
      <c r="J90" s="488"/>
      <c r="L90" s="99">
        <f>'Default | C_&amp;_I | Pulses'!L90</f>
        <v>0</v>
      </c>
      <c r="M90" s="99">
        <f>'Default | C_&amp;_I | Pulses'!M90</f>
        <v>10</v>
      </c>
      <c r="N90" s="99">
        <f t="shared" si="16"/>
        <v>5</v>
      </c>
      <c r="O90" s="109">
        <f>IF(MOD(COLUMNS($O$85:O$85)-1,$M90)=0,1,0)</f>
        <v>1</v>
      </c>
      <c r="P90" s="109">
        <f>IF(MOD(COLUMNS($O$85:P$85)-1,$M90)=0,1,0)</f>
        <v>0</v>
      </c>
      <c r="Q90" s="109">
        <f>IF(MOD(COLUMNS($O$85:Q$85)-1,$M90)=0,1,0)</f>
        <v>0</v>
      </c>
      <c r="R90" s="109">
        <f>IF(MOD(COLUMNS($O$85:R$85)-1,$M90)=0,1,0)</f>
        <v>0</v>
      </c>
      <c r="S90" s="109">
        <f>IF(MOD(COLUMNS($O$85:S$85)-1,$M90)=0,1,0)</f>
        <v>0</v>
      </c>
      <c r="T90" s="109">
        <f>IF(MOD(COLUMNS($O$85:T$85)-1,$M90)=0,1,0)</f>
        <v>0</v>
      </c>
      <c r="U90" s="109">
        <f>IF(MOD(COLUMNS($O$85:U$85)-1,$M90)=0,1,0)</f>
        <v>0</v>
      </c>
      <c r="V90" s="109">
        <f>IF(MOD(COLUMNS($O$85:V$85)-1,$M90)=0,1,0)</f>
        <v>0</v>
      </c>
      <c r="W90" s="109">
        <f>IF(MOD(COLUMNS($O$85:W$85)-1,$M90)=0,1,0)</f>
        <v>0</v>
      </c>
      <c r="X90" s="109">
        <f>IF(MOD(COLUMNS($O$85:X$85)-1,$M90)=0,1,0)</f>
        <v>0</v>
      </c>
      <c r="Y90" s="109">
        <f>IF(MOD(COLUMNS($O$85:Y$85)-1,$M90)=0,1,0)</f>
        <v>1</v>
      </c>
      <c r="Z90" s="109">
        <f>IF(MOD(COLUMNS($O$85:Z$85)-1,$M90)=0,1,0)</f>
        <v>0</v>
      </c>
      <c r="AA90" s="109">
        <f>IF(MOD(COLUMNS($O$85:AA$85)-1,$M90)=0,1,0)</f>
        <v>0</v>
      </c>
      <c r="AB90" s="109">
        <f>IF(MOD(COLUMNS($O$85:AB$85)-1,$M90)=0,1,0)</f>
        <v>0</v>
      </c>
      <c r="AC90" s="109">
        <f>IF(MOD(COLUMNS($O$85:AC$85)-1,$M90)=0,1,0)</f>
        <v>0</v>
      </c>
      <c r="AD90" s="109">
        <f>IF(MOD(COLUMNS($O$85:AD$85)-1,$M90)=0,1,0)</f>
        <v>0</v>
      </c>
      <c r="AE90" s="109">
        <f>IF(MOD(COLUMNS($O$85:AE$85)-1,$M90)=0,1,0)</f>
        <v>0</v>
      </c>
      <c r="AF90" s="109">
        <f>IF(MOD(COLUMNS($O$85:AF$85)-1,$M90)=0,1,0)</f>
        <v>0</v>
      </c>
      <c r="AG90" s="109">
        <f>IF(MOD(COLUMNS($O$85:AG$85)-1,$M90)=0,1,0)</f>
        <v>0</v>
      </c>
      <c r="AH90" s="109">
        <f>IF(MOD(COLUMNS($O$85:AH$85)-1,$M90)=0,1,0)</f>
        <v>0</v>
      </c>
      <c r="AI90" s="109">
        <f>IF(MOD(COLUMNS($O$85:AI$85)-1,$M90)=0,1,0)</f>
        <v>1</v>
      </c>
      <c r="AJ90" s="109">
        <f>IF(MOD(COLUMNS($O$85:AJ$85)-1,$M90)=0,1,0)</f>
        <v>0</v>
      </c>
      <c r="AK90" s="109">
        <f>IF(MOD(COLUMNS($O$85:AK$85)-1,$M90)=0,1,0)</f>
        <v>0</v>
      </c>
      <c r="AL90" s="109">
        <f>IF(MOD(COLUMNS($O$85:AL$85)-1,$M90)=0,1,0)</f>
        <v>0</v>
      </c>
      <c r="AM90" s="109">
        <f>IF(MOD(COLUMNS($O$85:AM$85)-1,$M90)=0,1,0)</f>
        <v>0</v>
      </c>
      <c r="AN90" s="109">
        <f>IF(MOD(COLUMNS($O$85:AN$85)-1,$M90)=0,1,0)</f>
        <v>0</v>
      </c>
      <c r="AO90" s="109">
        <f>IF(MOD(COLUMNS($O$85:AO$85)-1,$M90)=0,1,0)</f>
        <v>0</v>
      </c>
      <c r="AP90" s="109">
        <f>IF(MOD(COLUMNS($O$85:AP$85)-1,$M90)=0,1,0)</f>
        <v>0</v>
      </c>
      <c r="AQ90" s="109">
        <f>IF(MOD(COLUMNS($O$85:AQ$85)-1,$M90)=0,1,0)</f>
        <v>0</v>
      </c>
      <c r="AR90" s="109">
        <f>IF(MOD(COLUMNS($O$85:AR$85)-1,$M90)=0,1,0)</f>
        <v>0</v>
      </c>
      <c r="AS90" s="109">
        <f>IF(MOD(COLUMNS($O$85:AS$85)-1,$M90)=0,1,0)</f>
        <v>1</v>
      </c>
      <c r="AT90" s="109">
        <f>IF(MOD(COLUMNS($O$85:AT$85)-1,$M90)=0,1,0)</f>
        <v>0</v>
      </c>
      <c r="AU90" s="109">
        <f>IF(MOD(COLUMNS($O$85:AU$85)-1,$M90)=0,1,0)</f>
        <v>0</v>
      </c>
      <c r="AV90" s="109">
        <f>IF(MOD(COLUMNS($O$85:AV$85)-1,$M90)=0,1,0)</f>
        <v>0</v>
      </c>
      <c r="AW90" s="109">
        <f>IF(MOD(COLUMNS($O$85:AW$85)-1,$M90)=0,1,0)</f>
        <v>0</v>
      </c>
      <c r="AX90" s="109">
        <f>IF(MOD(COLUMNS($O$85:AX$85)-1,$M90)=0,1,0)</f>
        <v>0</v>
      </c>
      <c r="AY90" s="109">
        <f>IF(MOD(COLUMNS($O$85:AY$85)-1,$M90)=0,1,0)</f>
        <v>0</v>
      </c>
      <c r="AZ90" s="109">
        <f>IF(MOD(COLUMNS($O$85:AZ$85)-1,$M90)=0,1,0)</f>
        <v>0</v>
      </c>
      <c r="BA90" s="109">
        <f>IF(MOD(COLUMNS($O$85:BA$85)-1,$M90)=0,1,0)</f>
        <v>0</v>
      </c>
      <c r="BB90" s="109">
        <f>IF(MOD(COLUMNS($O$85:BB$85)-1,$M90)=0,1,0)</f>
        <v>0</v>
      </c>
      <c r="BC90" s="109">
        <f>IF(MOD(COLUMNS($O$85:BC$85)-1,$M90)=0,1,0)</f>
        <v>1</v>
      </c>
    </row>
    <row r="91" spans="2:55" hidden="1" outlineLevel="1" x14ac:dyDescent="0.2">
      <c r="B91" s="20" t="str">
        <f>'Default | C_&amp;_I | Pulses'!B91</f>
        <v>Harvester - Draper front</v>
      </c>
      <c r="C91" s="17" t="str">
        <f>'Default | C_&amp;_I | Pulses'!C91</f>
        <v>$</v>
      </c>
      <c r="D91" s="85" t="e">
        <f>('Default | C_&amp;_I | Pulses'!$D91/SUM('Default | C_&amp;_I | Pulses'!$D$86:$D$96))*$D$97</f>
        <v>#VALUE!</v>
      </c>
      <c r="E91" s="167"/>
      <c r="F91" s="486"/>
      <c r="G91" s="487"/>
      <c r="H91" s="487"/>
      <c r="I91" s="487"/>
      <c r="J91" s="488"/>
      <c r="L91" s="99">
        <f>'Default | C_&amp;_I | Pulses'!L91</f>
        <v>0</v>
      </c>
      <c r="M91" s="99">
        <f>'Default | C_&amp;_I | Pulses'!M91</f>
        <v>20</v>
      </c>
      <c r="N91" s="99">
        <f t="shared" si="16"/>
        <v>3</v>
      </c>
      <c r="O91" s="109">
        <f>IF(MOD(COLUMNS($O$85:O$85)-1,$M91)=0,1,0)</f>
        <v>1</v>
      </c>
      <c r="P91" s="109">
        <f>IF(MOD(COLUMNS($O$85:P$85)-1,$M91)=0,1,0)</f>
        <v>0</v>
      </c>
      <c r="Q91" s="109">
        <f>IF(MOD(COLUMNS($O$85:Q$85)-1,$M91)=0,1,0)</f>
        <v>0</v>
      </c>
      <c r="R91" s="109">
        <f>IF(MOD(COLUMNS($O$85:R$85)-1,$M91)=0,1,0)</f>
        <v>0</v>
      </c>
      <c r="S91" s="109">
        <f>IF(MOD(COLUMNS($O$85:S$85)-1,$M91)=0,1,0)</f>
        <v>0</v>
      </c>
      <c r="T91" s="109">
        <f>IF(MOD(COLUMNS($O$85:T$85)-1,$M91)=0,1,0)</f>
        <v>0</v>
      </c>
      <c r="U91" s="109">
        <f>IF(MOD(COLUMNS($O$85:U$85)-1,$M91)=0,1,0)</f>
        <v>0</v>
      </c>
      <c r="V91" s="109">
        <f>IF(MOD(COLUMNS($O$85:V$85)-1,$M91)=0,1,0)</f>
        <v>0</v>
      </c>
      <c r="W91" s="109">
        <f>IF(MOD(COLUMNS($O$85:W$85)-1,$M91)=0,1,0)</f>
        <v>0</v>
      </c>
      <c r="X91" s="109">
        <f>IF(MOD(COLUMNS($O$85:X$85)-1,$M91)=0,1,0)</f>
        <v>0</v>
      </c>
      <c r="Y91" s="109">
        <f>IF(MOD(COLUMNS($O$85:Y$85)-1,$M91)=0,1,0)</f>
        <v>0</v>
      </c>
      <c r="Z91" s="109">
        <f>IF(MOD(COLUMNS($O$85:Z$85)-1,$M91)=0,1,0)</f>
        <v>0</v>
      </c>
      <c r="AA91" s="109">
        <f>IF(MOD(COLUMNS($O$85:AA$85)-1,$M91)=0,1,0)</f>
        <v>0</v>
      </c>
      <c r="AB91" s="109">
        <f>IF(MOD(COLUMNS($O$85:AB$85)-1,$M91)=0,1,0)</f>
        <v>0</v>
      </c>
      <c r="AC91" s="109">
        <f>IF(MOD(COLUMNS($O$85:AC$85)-1,$M91)=0,1,0)</f>
        <v>0</v>
      </c>
      <c r="AD91" s="109">
        <f>IF(MOD(COLUMNS($O$85:AD$85)-1,$M91)=0,1,0)</f>
        <v>0</v>
      </c>
      <c r="AE91" s="109">
        <f>IF(MOD(COLUMNS($O$85:AE$85)-1,$M91)=0,1,0)</f>
        <v>0</v>
      </c>
      <c r="AF91" s="109">
        <f>IF(MOD(COLUMNS($O$85:AF$85)-1,$M91)=0,1,0)</f>
        <v>0</v>
      </c>
      <c r="AG91" s="109">
        <f>IF(MOD(COLUMNS($O$85:AG$85)-1,$M91)=0,1,0)</f>
        <v>0</v>
      </c>
      <c r="AH91" s="109">
        <f>IF(MOD(COLUMNS($O$85:AH$85)-1,$M91)=0,1,0)</f>
        <v>0</v>
      </c>
      <c r="AI91" s="109">
        <f>IF(MOD(COLUMNS($O$85:AI$85)-1,$M91)=0,1,0)</f>
        <v>1</v>
      </c>
      <c r="AJ91" s="109">
        <f>IF(MOD(COLUMNS($O$85:AJ$85)-1,$M91)=0,1,0)</f>
        <v>0</v>
      </c>
      <c r="AK91" s="109">
        <f>IF(MOD(COLUMNS($O$85:AK$85)-1,$M91)=0,1,0)</f>
        <v>0</v>
      </c>
      <c r="AL91" s="109">
        <f>IF(MOD(COLUMNS($O$85:AL$85)-1,$M91)=0,1,0)</f>
        <v>0</v>
      </c>
      <c r="AM91" s="109">
        <f>IF(MOD(COLUMNS($O$85:AM$85)-1,$M91)=0,1,0)</f>
        <v>0</v>
      </c>
      <c r="AN91" s="109">
        <f>IF(MOD(COLUMNS($O$85:AN$85)-1,$M91)=0,1,0)</f>
        <v>0</v>
      </c>
      <c r="AO91" s="109">
        <f>IF(MOD(COLUMNS($O$85:AO$85)-1,$M91)=0,1,0)</f>
        <v>0</v>
      </c>
      <c r="AP91" s="109">
        <f>IF(MOD(COLUMNS($O$85:AP$85)-1,$M91)=0,1,0)</f>
        <v>0</v>
      </c>
      <c r="AQ91" s="109">
        <f>IF(MOD(COLUMNS($O$85:AQ$85)-1,$M91)=0,1,0)</f>
        <v>0</v>
      </c>
      <c r="AR91" s="109">
        <f>IF(MOD(COLUMNS($O$85:AR$85)-1,$M91)=0,1,0)</f>
        <v>0</v>
      </c>
      <c r="AS91" s="109">
        <f>IF(MOD(COLUMNS($O$85:AS$85)-1,$M91)=0,1,0)</f>
        <v>0</v>
      </c>
      <c r="AT91" s="109">
        <f>IF(MOD(COLUMNS($O$85:AT$85)-1,$M91)=0,1,0)</f>
        <v>0</v>
      </c>
      <c r="AU91" s="109">
        <f>IF(MOD(COLUMNS($O$85:AU$85)-1,$M91)=0,1,0)</f>
        <v>0</v>
      </c>
      <c r="AV91" s="109">
        <f>IF(MOD(COLUMNS($O$85:AV$85)-1,$M91)=0,1,0)</f>
        <v>0</v>
      </c>
      <c r="AW91" s="109">
        <f>IF(MOD(COLUMNS($O$85:AW$85)-1,$M91)=0,1,0)</f>
        <v>0</v>
      </c>
      <c r="AX91" s="109">
        <f>IF(MOD(COLUMNS($O$85:AX$85)-1,$M91)=0,1,0)</f>
        <v>0</v>
      </c>
      <c r="AY91" s="109">
        <f>IF(MOD(COLUMNS($O$85:AY$85)-1,$M91)=0,1,0)</f>
        <v>0</v>
      </c>
      <c r="AZ91" s="109">
        <f>IF(MOD(COLUMNS($O$85:AZ$85)-1,$M91)=0,1,0)</f>
        <v>0</v>
      </c>
      <c r="BA91" s="109">
        <f>IF(MOD(COLUMNS($O$85:BA$85)-1,$M91)=0,1,0)</f>
        <v>0</v>
      </c>
      <c r="BB91" s="109">
        <f>IF(MOD(COLUMNS($O$85:BB$85)-1,$M91)=0,1,0)</f>
        <v>0</v>
      </c>
      <c r="BC91" s="109">
        <f>IF(MOD(COLUMNS($O$85:BC$85)-1,$M91)=0,1,0)</f>
        <v>1</v>
      </c>
    </row>
    <row r="92" spans="2:55" hidden="1" outlineLevel="1" x14ac:dyDescent="0.2">
      <c r="B92" s="20" t="str">
        <f>'Default | C_&amp;_I | Pulses'!B92</f>
        <v>Fertigation unit</v>
      </c>
      <c r="C92" s="17" t="str">
        <f>'Default | C_&amp;_I | Pulses'!C92</f>
        <v>$</v>
      </c>
      <c r="D92" s="85" t="e">
        <f>('Default | C_&amp;_I | Pulses'!$D92/SUM('Default | C_&amp;_I | Pulses'!$D$86:$D$96))*$D$97</f>
        <v>#VALUE!</v>
      </c>
      <c r="E92" s="167"/>
      <c r="F92" s="486"/>
      <c r="G92" s="487"/>
      <c r="H92" s="487"/>
      <c r="I92" s="487"/>
      <c r="J92" s="488"/>
      <c r="L92" s="99">
        <f>'Default | C_&amp;_I | Pulses'!L92</f>
        <v>0</v>
      </c>
      <c r="M92" s="99">
        <f>'Default | C_&amp;_I | Pulses'!M92</f>
        <v>10</v>
      </c>
      <c r="N92" s="99">
        <f t="shared" si="16"/>
        <v>5</v>
      </c>
      <c r="O92" s="109">
        <f>IF(MOD(COLUMNS($O$85:O$85)-1,$M92)=0,1,0)</f>
        <v>1</v>
      </c>
      <c r="P92" s="109">
        <f>IF(MOD(COLUMNS($O$85:P$85)-1,$M92)=0,1,0)</f>
        <v>0</v>
      </c>
      <c r="Q92" s="109">
        <f>IF(MOD(COLUMNS($O$85:Q$85)-1,$M92)=0,1,0)</f>
        <v>0</v>
      </c>
      <c r="R92" s="109">
        <f>IF(MOD(COLUMNS($O$85:R$85)-1,$M92)=0,1,0)</f>
        <v>0</v>
      </c>
      <c r="S92" s="109">
        <f>IF(MOD(COLUMNS($O$85:S$85)-1,$M92)=0,1,0)</f>
        <v>0</v>
      </c>
      <c r="T92" s="109">
        <f>IF(MOD(COLUMNS($O$85:T$85)-1,$M92)=0,1,0)</f>
        <v>0</v>
      </c>
      <c r="U92" s="109">
        <f>IF(MOD(COLUMNS($O$85:U$85)-1,$M92)=0,1,0)</f>
        <v>0</v>
      </c>
      <c r="V92" s="109">
        <f>IF(MOD(COLUMNS($O$85:V$85)-1,$M92)=0,1,0)</f>
        <v>0</v>
      </c>
      <c r="W92" s="109">
        <f>IF(MOD(COLUMNS($O$85:W$85)-1,$M92)=0,1,0)</f>
        <v>0</v>
      </c>
      <c r="X92" s="109">
        <f>IF(MOD(COLUMNS($O$85:X$85)-1,$M92)=0,1,0)</f>
        <v>0</v>
      </c>
      <c r="Y92" s="109">
        <f>IF(MOD(COLUMNS($O$85:Y$85)-1,$M92)=0,1,0)</f>
        <v>1</v>
      </c>
      <c r="Z92" s="109">
        <f>IF(MOD(COLUMNS($O$85:Z$85)-1,$M92)=0,1,0)</f>
        <v>0</v>
      </c>
      <c r="AA92" s="109">
        <f>IF(MOD(COLUMNS($O$85:AA$85)-1,$M92)=0,1,0)</f>
        <v>0</v>
      </c>
      <c r="AB92" s="109">
        <f>IF(MOD(COLUMNS($O$85:AB$85)-1,$M92)=0,1,0)</f>
        <v>0</v>
      </c>
      <c r="AC92" s="109">
        <f>IF(MOD(COLUMNS($O$85:AC$85)-1,$M92)=0,1,0)</f>
        <v>0</v>
      </c>
      <c r="AD92" s="109">
        <f>IF(MOD(COLUMNS($O$85:AD$85)-1,$M92)=0,1,0)</f>
        <v>0</v>
      </c>
      <c r="AE92" s="109">
        <f>IF(MOD(COLUMNS($O$85:AE$85)-1,$M92)=0,1,0)</f>
        <v>0</v>
      </c>
      <c r="AF92" s="109">
        <f>IF(MOD(COLUMNS($O$85:AF$85)-1,$M92)=0,1,0)</f>
        <v>0</v>
      </c>
      <c r="AG92" s="109">
        <f>IF(MOD(COLUMNS($O$85:AG$85)-1,$M92)=0,1,0)</f>
        <v>0</v>
      </c>
      <c r="AH92" s="109">
        <f>IF(MOD(COLUMNS($O$85:AH$85)-1,$M92)=0,1,0)</f>
        <v>0</v>
      </c>
      <c r="AI92" s="109">
        <f>IF(MOD(COLUMNS($O$85:AI$85)-1,$M92)=0,1,0)</f>
        <v>1</v>
      </c>
      <c r="AJ92" s="109">
        <f>IF(MOD(COLUMNS($O$85:AJ$85)-1,$M92)=0,1,0)</f>
        <v>0</v>
      </c>
      <c r="AK92" s="109">
        <f>IF(MOD(COLUMNS($O$85:AK$85)-1,$M92)=0,1,0)</f>
        <v>0</v>
      </c>
      <c r="AL92" s="109">
        <f>IF(MOD(COLUMNS($O$85:AL$85)-1,$M92)=0,1,0)</f>
        <v>0</v>
      </c>
      <c r="AM92" s="109">
        <f>IF(MOD(COLUMNS($O$85:AM$85)-1,$M92)=0,1,0)</f>
        <v>0</v>
      </c>
      <c r="AN92" s="109">
        <f>IF(MOD(COLUMNS($O$85:AN$85)-1,$M92)=0,1,0)</f>
        <v>0</v>
      </c>
      <c r="AO92" s="109">
        <f>IF(MOD(COLUMNS($O$85:AO$85)-1,$M92)=0,1,0)</f>
        <v>0</v>
      </c>
      <c r="AP92" s="109">
        <f>IF(MOD(COLUMNS($O$85:AP$85)-1,$M92)=0,1,0)</f>
        <v>0</v>
      </c>
      <c r="AQ92" s="109">
        <f>IF(MOD(COLUMNS($O$85:AQ$85)-1,$M92)=0,1,0)</f>
        <v>0</v>
      </c>
      <c r="AR92" s="109">
        <f>IF(MOD(COLUMNS($O$85:AR$85)-1,$M92)=0,1,0)</f>
        <v>0</v>
      </c>
      <c r="AS92" s="109">
        <f>IF(MOD(COLUMNS($O$85:AS$85)-1,$M92)=0,1,0)</f>
        <v>1</v>
      </c>
      <c r="AT92" s="109">
        <f>IF(MOD(COLUMNS($O$85:AT$85)-1,$M92)=0,1,0)</f>
        <v>0</v>
      </c>
      <c r="AU92" s="109">
        <f>IF(MOD(COLUMNS($O$85:AU$85)-1,$M92)=0,1,0)</f>
        <v>0</v>
      </c>
      <c r="AV92" s="109">
        <f>IF(MOD(COLUMNS($O$85:AV$85)-1,$M92)=0,1,0)</f>
        <v>0</v>
      </c>
      <c r="AW92" s="109">
        <f>IF(MOD(COLUMNS($O$85:AW$85)-1,$M92)=0,1,0)</f>
        <v>0</v>
      </c>
      <c r="AX92" s="109">
        <f>IF(MOD(COLUMNS($O$85:AX$85)-1,$M92)=0,1,0)</f>
        <v>0</v>
      </c>
      <c r="AY92" s="109">
        <f>IF(MOD(COLUMNS($O$85:AY$85)-1,$M92)=0,1,0)</f>
        <v>0</v>
      </c>
      <c r="AZ92" s="109">
        <f>IF(MOD(COLUMNS($O$85:AZ$85)-1,$M92)=0,1,0)</f>
        <v>0</v>
      </c>
      <c r="BA92" s="109">
        <f>IF(MOD(COLUMNS($O$85:BA$85)-1,$M92)=0,1,0)</f>
        <v>0</v>
      </c>
      <c r="BB92" s="109">
        <f>IF(MOD(COLUMNS($O$85:BB$85)-1,$M92)=0,1,0)</f>
        <v>0</v>
      </c>
      <c r="BC92" s="109">
        <f>IF(MOD(COLUMNS($O$85:BC$85)-1,$M92)=0,1,0)</f>
        <v>1</v>
      </c>
    </row>
    <row r="93" spans="2:55" hidden="1" outlineLevel="1" x14ac:dyDescent="0.2">
      <c r="B93" s="20" t="str">
        <f>'Default | C_&amp;_I | Pulses'!B93</f>
        <v>Sod drill seeder</v>
      </c>
      <c r="C93" s="17" t="str">
        <f>'Default | C_&amp;_I | Pulses'!C93</f>
        <v>$</v>
      </c>
      <c r="D93" s="85" t="e">
        <f>('Default | C_&amp;_I | Pulses'!$D93/SUM('Default | C_&amp;_I | Pulses'!$D$86:$D$96))*$D$97</f>
        <v>#VALUE!</v>
      </c>
      <c r="E93" s="167"/>
      <c r="F93" s="486"/>
      <c r="G93" s="487"/>
      <c r="H93" s="487"/>
      <c r="I93" s="487"/>
      <c r="J93" s="488"/>
      <c r="L93" s="99">
        <f>'Default | C_&amp;_I | Pulses'!L93</f>
        <v>0</v>
      </c>
      <c r="M93" s="99">
        <f>'Default | C_&amp;_I | Pulses'!M93</f>
        <v>10</v>
      </c>
      <c r="N93" s="99">
        <f t="shared" si="16"/>
        <v>5</v>
      </c>
      <c r="O93" s="109">
        <f>IF(MOD(COLUMNS($O$85:O$85)-1,$M93)=0,1,0)</f>
        <v>1</v>
      </c>
      <c r="P93" s="109">
        <f>IF(MOD(COLUMNS($O$85:P$85)-1,$M93)=0,1,0)</f>
        <v>0</v>
      </c>
      <c r="Q93" s="109">
        <f>IF(MOD(COLUMNS($O$85:Q$85)-1,$M93)=0,1,0)</f>
        <v>0</v>
      </c>
      <c r="R93" s="109">
        <f>IF(MOD(COLUMNS($O$85:R$85)-1,$M93)=0,1,0)</f>
        <v>0</v>
      </c>
      <c r="S93" s="109">
        <f>IF(MOD(COLUMNS($O$85:S$85)-1,$M93)=0,1,0)</f>
        <v>0</v>
      </c>
      <c r="T93" s="109">
        <f>IF(MOD(COLUMNS($O$85:T$85)-1,$M93)=0,1,0)</f>
        <v>0</v>
      </c>
      <c r="U93" s="109">
        <f>IF(MOD(COLUMNS($O$85:U$85)-1,$M93)=0,1,0)</f>
        <v>0</v>
      </c>
      <c r="V93" s="109">
        <f>IF(MOD(COLUMNS($O$85:V$85)-1,$M93)=0,1,0)</f>
        <v>0</v>
      </c>
      <c r="W93" s="109">
        <f>IF(MOD(COLUMNS($O$85:W$85)-1,$M93)=0,1,0)</f>
        <v>0</v>
      </c>
      <c r="X93" s="109">
        <f>IF(MOD(COLUMNS($O$85:X$85)-1,$M93)=0,1,0)</f>
        <v>0</v>
      </c>
      <c r="Y93" s="109">
        <f>IF(MOD(COLUMNS($O$85:Y$85)-1,$M93)=0,1,0)</f>
        <v>1</v>
      </c>
      <c r="Z93" s="109">
        <f>IF(MOD(COLUMNS($O$85:Z$85)-1,$M93)=0,1,0)</f>
        <v>0</v>
      </c>
      <c r="AA93" s="109">
        <f>IF(MOD(COLUMNS($O$85:AA$85)-1,$M93)=0,1,0)</f>
        <v>0</v>
      </c>
      <c r="AB93" s="109">
        <f>IF(MOD(COLUMNS($O$85:AB$85)-1,$M93)=0,1,0)</f>
        <v>0</v>
      </c>
      <c r="AC93" s="109">
        <f>IF(MOD(COLUMNS($O$85:AC$85)-1,$M93)=0,1,0)</f>
        <v>0</v>
      </c>
      <c r="AD93" s="109">
        <f>IF(MOD(COLUMNS($O$85:AD$85)-1,$M93)=0,1,0)</f>
        <v>0</v>
      </c>
      <c r="AE93" s="109">
        <f>IF(MOD(COLUMNS($O$85:AE$85)-1,$M93)=0,1,0)</f>
        <v>0</v>
      </c>
      <c r="AF93" s="109">
        <f>IF(MOD(COLUMNS($O$85:AF$85)-1,$M93)=0,1,0)</f>
        <v>0</v>
      </c>
      <c r="AG93" s="109">
        <f>IF(MOD(COLUMNS($O$85:AG$85)-1,$M93)=0,1,0)</f>
        <v>0</v>
      </c>
      <c r="AH93" s="109">
        <f>IF(MOD(COLUMNS($O$85:AH$85)-1,$M93)=0,1,0)</f>
        <v>0</v>
      </c>
      <c r="AI93" s="109">
        <f>IF(MOD(COLUMNS($O$85:AI$85)-1,$M93)=0,1,0)</f>
        <v>1</v>
      </c>
      <c r="AJ93" s="109">
        <f>IF(MOD(COLUMNS($O$85:AJ$85)-1,$M93)=0,1,0)</f>
        <v>0</v>
      </c>
      <c r="AK93" s="109">
        <f>IF(MOD(COLUMNS($O$85:AK$85)-1,$M93)=0,1,0)</f>
        <v>0</v>
      </c>
      <c r="AL93" s="109">
        <f>IF(MOD(COLUMNS($O$85:AL$85)-1,$M93)=0,1,0)</f>
        <v>0</v>
      </c>
      <c r="AM93" s="109">
        <f>IF(MOD(COLUMNS($O$85:AM$85)-1,$M93)=0,1,0)</f>
        <v>0</v>
      </c>
      <c r="AN93" s="109">
        <f>IF(MOD(COLUMNS($O$85:AN$85)-1,$M93)=0,1,0)</f>
        <v>0</v>
      </c>
      <c r="AO93" s="109">
        <f>IF(MOD(COLUMNS($O$85:AO$85)-1,$M93)=0,1,0)</f>
        <v>0</v>
      </c>
      <c r="AP93" s="109">
        <f>IF(MOD(COLUMNS($O$85:AP$85)-1,$M93)=0,1,0)</f>
        <v>0</v>
      </c>
      <c r="AQ93" s="109">
        <f>IF(MOD(COLUMNS($O$85:AQ$85)-1,$M93)=0,1,0)</f>
        <v>0</v>
      </c>
      <c r="AR93" s="109">
        <f>IF(MOD(COLUMNS($O$85:AR$85)-1,$M93)=0,1,0)</f>
        <v>0</v>
      </c>
      <c r="AS93" s="109">
        <f>IF(MOD(COLUMNS($O$85:AS$85)-1,$M93)=0,1,0)</f>
        <v>1</v>
      </c>
      <c r="AT93" s="109">
        <f>IF(MOD(COLUMNS($O$85:AT$85)-1,$M93)=0,1,0)</f>
        <v>0</v>
      </c>
      <c r="AU93" s="109">
        <f>IF(MOD(COLUMNS($O$85:AU$85)-1,$M93)=0,1,0)</f>
        <v>0</v>
      </c>
      <c r="AV93" s="109">
        <f>IF(MOD(COLUMNS($O$85:AV$85)-1,$M93)=0,1,0)</f>
        <v>0</v>
      </c>
      <c r="AW93" s="109">
        <f>IF(MOD(COLUMNS($O$85:AW$85)-1,$M93)=0,1,0)</f>
        <v>0</v>
      </c>
      <c r="AX93" s="109">
        <f>IF(MOD(COLUMNS($O$85:AX$85)-1,$M93)=0,1,0)</f>
        <v>0</v>
      </c>
      <c r="AY93" s="109">
        <f>IF(MOD(COLUMNS($O$85:AY$85)-1,$M93)=0,1,0)</f>
        <v>0</v>
      </c>
      <c r="AZ93" s="109">
        <f>IF(MOD(COLUMNS($O$85:AZ$85)-1,$M93)=0,1,0)</f>
        <v>0</v>
      </c>
      <c r="BA93" s="109">
        <f>IF(MOD(COLUMNS($O$85:BA$85)-1,$M93)=0,1,0)</f>
        <v>0</v>
      </c>
      <c r="BB93" s="109">
        <f>IF(MOD(COLUMNS($O$85:BB$85)-1,$M93)=0,1,0)</f>
        <v>0</v>
      </c>
      <c r="BC93" s="109">
        <f>IF(MOD(COLUMNS($O$85:BC$85)-1,$M93)=0,1,0)</f>
        <v>1</v>
      </c>
    </row>
    <row r="94" spans="2:55" hidden="1" outlineLevel="1" x14ac:dyDescent="0.2">
      <c r="B94" s="20" t="str">
        <f>'Default | C_&amp;_I | Pulses'!B94</f>
        <v>Field Bin</v>
      </c>
      <c r="C94" s="17" t="str">
        <f>'Default | C_&amp;_I | Pulses'!C94</f>
        <v>$</v>
      </c>
      <c r="D94" s="85" t="e">
        <f>('Default | C_&amp;_I | Pulses'!$D94/SUM('Default | C_&amp;_I | Pulses'!$D$86:$D$96))*$D$97</f>
        <v>#VALUE!</v>
      </c>
      <c r="E94" s="167"/>
      <c r="F94" s="486"/>
      <c r="G94" s="487"/>
      <c r="H94" s="487"/>
      <c r="I94" s="487"/>
      <c r="J94" s="488"/>
      <c r="L94" s="99">
        <f>'Default | C_&amp;_I | Pulses'!L94</f>
        <v>0</v>
      </c>
      <c r="M94" s="99">
        <f>'Default | C_&amp;_I | Pulses'!M94</f>
        <v>20</v>
      </c>
      <c r="N94" s="99">
        <f t="shared" si="16"/>
        <v>3</v>
      </c>
      <c r="O94" s="109">
        <f>IF(MOD(COLUMNS($O$85:O$85)-1,$M94)=0,1,0)</f>
        <v>1</v>
      </c>
      <c r="P94" s="109">
        <f>IF(MOD(COLUMNS($O$85:P$85)-1,$M94)=0,1,0)</f>
        <v>0</v>
      </c>
      <c r="Q94" s="109">
        <f>IF(MOD(COLUMNS($O$85:Q$85)-1,$M94)=0,1,0)</f>
        <v>0</v>
      </c>
      <c r="R94" s="109">
        <f>IF(MOD(COLUMNS($O$85:R$85)-1,$M94)=0,1,0)</f>
        <v>0</v>
      </c>
      <c r="S94" s="109">
        <f>IF(MOD(COLUMNS($O$85:S$85)-1,$M94)=0,1,0)</f>
        <v>0</v>
      </c>
      <c r="T94" s="109">
        <f>IF(MOD(COLUMNS($O$85:T$85)-1,$M94)=0,1,0)</f>
        <v>0</v>
      </c>
      <c r="U94" s="109">
        <f>IF(MOD(COLUMNS($O$85:U$85)-1,$M94)=0,1,0)</f>
        <v>0</v>
      </c>
      <c r="V94" s="109">
        <f>IF(MOD(COLUMNS($O$85:V$85)-1,$M94)=0,1,0)</f>
        <v>0</v>
      </c>
      <c r="W94" s="109">
        <f>IF(MOD(COLUMNS($O$85:W$85)-1,$M94)=0,1,0)</f>
        <v>0</v>
      </c>
      <c r="X94" s="109">
        <f>IF(MOD(COLUMNS($O$85:X$85)-1,$M94)=0,1,0)</f>
        <v>0</v>
      </c>
      <c r="Y94" s="109">
        <f>IF(MOD(COLUMNS($O$85:Y$85)-1,$M94)=0,1,0)</f>
        <v>0</v>
      </c>
      <c r="Z94" s="109">
        <f>IF(MOD(COLUMNS($O$85:Z$85)-1,$M94)=0,1,0)</f>
        <v>0</v>
      </c>
      <c r="AA94" s="109">
        <f>IF(MOD(COLUMNS($O$85:AA$85)-1,$M94)=0,1,0)</f>
        <v>0</v>
      </c>
      <c r="AB94" s="109">
        <f>IF(MOD(COLUMNS($O$85:AB$85)-1,$M94)=0,1,0)</f>
        <v>0</v>
      </c>
      <c r="AC94" s="109">
        <f>IF(MOD(COLUMNS($O$85:AC$85)-1,$M94)=0,1,0)</f>
        <v>0</v>
      </c>
      <c r="AD94" s="109">
        <f>IF(MOD(COLUMNS($O$85:AD$85)-1,$M94)=0,1,0)</f>
        <v>0</v>
      </c>
      <c r="AE94" s="109">
        <f>IF(MOD(COLUMNS($O$85:AE$85)-1,$M94)=0,1,0)</f>
        <v>0</v>
      </c>
      <c r="AF94" s="109">
        <f>IF(MOD(COLUMNS($O$85:AF$85)-1,$M94)=0,1,0)</f>
        <v>0</v>
      </c>
      <c r="AG94" s="109">
        <f>IF(MOD(COLUMNS($O$85:AG$85)-1,$M94)=0,1,0)</f>
        <v>0</v>
      </c>
      <c r="AH94" s="109">
        <f>IF(MOD(COLUMNS($O$85:AH$85)-1,$M94)=0,1,0)</f>
        <v>0</v>
      </c>
      <c r="AI94" s="109">
        <f>IF(MOD(COLUMNS($O$85:AI$85)-1,$M94)=0,1,0)</f>
        <v>1</v>
      </c>
      <c r="AJ94" s="109">
        <f>IF(MOD(COLUMNS($O$85:AJ$85)-1,$M94)=0,1,0)</f>
        <v>0</v>
      </c>
      <c r="AK94" s="109">
        <f>IF(MOD(COLUMNS($O$85:AK$85)-1,$M94)=0,1,0)</f>
        <v>0</v>
      </c>
      <c r="AL94" s="109">
        <f>IF(MOD(COLUMNS($O$85:AL$85)-1,$M94)=0,1,0)</f>
        <v>0</v>
      </c>
      <c r="AM94" s="109">
        <f>IF(MOD(COLUMNS($O$85:AM$85)-1,$M94)=0,1,0)</f>
        <v>0</v>
      </c>
      <c r="AN94" s="109">
        <f>IF(MOD(COLUMNS($O$85:AN$85)-1,$M94)=0,1,0)</f>
        <v>0</v>
      </c>
      <c r="AO94" s="109">
        <f>IF(MOD(COLUMNS($O$85:AO$85)-1,$M94)=0,1,0)</f>
        <v>0</v>
      </c>
      <c r="AP94" s="109">
        <f>IF(MOD(COLUMNS($O$85:AP$85)-1,$M94)=0,1,0)</f>
        <v>0</v>
      </c>
      <c r="AQ94" s="109">
        <f>IF(MOD(COLUMNS($O$85:AQ$85)-1,$M94)=0,1,0)</f>
        <v>0</v>
      </c>
      <c r="AR94" s="109">
        <f>IF(MOD(COLUMNS($O$85:AR$85)-1,$M94)=0,1,0)</f>
        <v>0</v>
      </c>
      <c r="AS94" s="109">
        <f>IF(MOD(COLUMNS($O$85:AS$85)-1,$M94)=0,1,0)</f>
        <v>0</v>
      </c>
      <c r="AT94" s="109">
        <f>IF(MOD(COLUMNS($O$85:AT$85)-1,$M94)=0,1,0)</f>
        <v>0</v>
      </c>
      <c r="AU94" s="109">
        <f>IF(MOD(COLUMNS($O$85:AU$85)-1,$M94)=0,1,0)</f>
        <v>0</v>
      </c>
      <c r="AV94" s="109">
        <f>IF(MOD(COLUMNS($O$85:AV$85)-1,$M94)=0,1,0)</f>
        <v>0</v>
      </c>
      <c r="AW94" s="109">
        <f>IF(MOD(COLUMNS($O$85:AW$85)-1,$M94)=0,1,0)</f>
        <v>0</v>
      </c>
      <c r="AX94" s="109">
        <f>IF(MOD(COLUMNS($O$85:AX$85)-1,$M94)=0,1,0)</f>
        <v>0</v>
      </c>
      <c r="AY94" s="109">
        <f>IF(MOD(COLUMNS($O$85:AY$85)-1,$M94)=0,1,0)</f>
        <v>0</v>
      </c>
      <c r="AZ94" s="109">
        <f>IF(MOD(COLUMNS($O$85:AZ$85)-1,$M94)=0,1,0)</f>
        <v>0</v>
      </c>
      <c r="BA94" s="109">
        <f>IF(MOD(COLUMNS($O$85:BA$85)-1,$M94)=0,1,0)</f>
        <v>0</v>
      </c>
      <c r="BB94" s="109">
        <f>IF(MOD(COLUMNS($O$85:BB$85)-1,$M94)=0,1,0)</f>
        <v>0</v>
      </c>
      <c r="BC94" s="109">
        <f>IF(MOD(COLUMNS($O$85:BC$85)-1,$M94)=0,1,0)</f>
        <v>1</v>
      </c>
    </row>
    <row r="95" spans="2:55" hidden="1" outlineLevel="1" x14ac:dyDescent="0.2">
      <c r="B95" s="20" t="str">
        <f>'Default | C_&amp;_I | Pulses'!B95</f>
        <v>Other equipment</v>
      </c>
      <c r="C95" s="17" t="str">
        <f>'Default | C_&amp;_I | Pulses'!C95</f>
        <v>$</v>
      </c>
      <c r="D95" s="85" t="e">
        <f>('Default | C_&amp;_I | Pulses'!$D95/SUM('Default | C_&amp;_I | Pulses'!$D$86:$D$96))*$D$97</f>
        <v>#VALUE!</v>
      </c>
      <c r="E95" s="167"/>
      <c r="F95" s="486"/>
      <c r="G95" s="487"/>
      <c r="H95" s="487"/>
      <c r="I95" s="487"/>
      <c r="J95" s="488"/>
      <c r="L95" s="99">
        <f>'Default | C_&amp;_I | Pulses'!L95</f>
        <v>0</v>
      </c>
      <c r="M95" s="99">
        <f>'Default | C_&amp;_I | Pulses'!M95</f>
        <v>15</v>
      </c>
      <c r="N95" s="99">
        <f t="shared" si="16"/>
        <v>3</v>
      </c>
      <c r="O95" s="109">
        <f>IF(MOD(COLUMNS($O$85:O$85)-1,$M95)=0,1,0)</f>
        <v>1</v>
      </c>
      <c r="P95" s="109">
        <f>IF(MOD(COLUMNS($O$85:P$85)-1,$M95)=0,1,0)</f>
        <v>0</v>
      </c>
      <c r="Q95" s="109">
        <f>IF(MOD(COLUMNS($O$85:Q$85)-1,$M95)=0,1,0)</f>
        <v>0</v>
      </c>
      <c r="R95" s="109">
        <f>IF(MOD(COLUMNS($O$85:R$85)-1,$M95)=0,1,0)</f>
        <v>0</v>
      </c>
      <c r="S95" s="109">
        <f>IF(MOD(COLUMNS($O$85:S$85)-1,$M95)=0,1,0)</f>
        <v>0</v>
      </c>
      <c r="T95" s="109">
        <f>IF(MOD(COLUMNS($O$85:T$85)-1,$M95)=0,1,0)</f>
        <v>0</v>
      </c>
      <c r="U95" s="109">
        <f>IF(MOD(COLUMNS($O$85:U$85)-1,$M95)=0,1,0)</f>
        <v>0</v>
      </c>
      <c r="V95" s="109">
        <f>IF(MOD(COLUMNS($O$85:V$85)-1,$M95)=0,1,0)</f>
        <v>0</v>
      </c>
      <c r="W95" s="109">
        <f>IF(MOD(COLUMNS($O$85:W$85)-1,$M95)=0,1,0)</f>
        <v>0</v>
      </c>
      <c r="X95" s="109">
        <f>IF(MOD(COLUMNS($O$85:X$85)-1,$M95)=0,1,0)</f>
        <v>0</v>
      </c>
      <c r="Y95" s="109">
        <f>IF(MOD(COLUMNS($O$85:Y$85)-1,$M95)=0,1,0)</f>
        <v>0</v>
      </c>
      <c r="Z95" s="109">
        <f>IF(MOD(COLUMNS($O$85:Z$85)-1,$M95)=0,1,0)</f>
        <v>0</v>
      </c>
      <c r="AA95" s="109">
        <f>IF(MOD(COLUMNS($O$85:AA$85)-1,$M95)=0,1,0)</f>
        <v>0</v>
      </c>
      <c r="AB95" s="109">
        <f>IF(MOD(COLUMNS($O$85:AB$85)-1,$M95)=0,1,0)</f>
        <v>0</v>
      </c>
      <c r="AC95" s="109">
        <f>IF(MOD(COLUMNS($O$85:AC$85)-1,$M95)=0,1,0)</f>
        <v>0</v>
      </c>
      <c r="AD95" s="109">
        <f>IF(MOD(COLUMNS($O$85:AD$85)-1,$M95)=0,1,0)</f>
        <v>1</v>
      </c>
      <c r="AE95" s="109">
        <f>IF(MOD(COLUMNS($O$85:AE$85)-1,$M95)=0,1,0)</f>
        <v>0</v>
      </c>
      <c r="AF95" s="109">
        <f>IF(MOD(COLUMNS($O$85:AF$85)-1,$M95)=0,1,0)</f>
        <v>0</v>
      </c>
      <c r="AG95" s="109">
        <f>IF(MOD(COLUMNS($O$85:AG$85)-1,$M95)=0,1,0)</f>
        <v>0</v>
      </c>
      <c r="AH95" s="109">
        <f>IF(MOD(COLUMNS($O$85:AH$85)-1,$M95)=0,1,0)</f>
        <v>0</v>
      </c>
      <c r="AI95" s="109">
        <f>IF(MOD(COLUMNS($O$85:AI$85)-1,$M95)=0,1,0)</f>
        <v>0</v>
      </c>
      <c r="AJ95" s="109">
        <f>IF(MOD(COLUMNS($O$85:AJ$85)-1,$M95)=0,1,0)</f>
        <v>0</v>
      </c>
      <c r="AK95" s="109">
        <f>IF(MOD(COLUMNS($O$85:AK$85)-1,$M95)=0,1,0)</f>
        <v>0</v>
      </c>
      <c r="AL95" s="109">
        <f>IF(MOD(COLUMNS($O$85:AL$85)-1,$M95)=0,1,0)</f>
        <v>0</v>
      </c>
      <c r="AM95" s="109">
        <f>IF(MOD(COLUMNS($O$85:AM$85)-1,$M95)=0,1,0)</f>
        <v>0</v>
      </c>
      <c r="AN95" s="109">
        <f>IF(MOD(COLUMNS($O$85:AN$85)-1,$M95)=0,1,0)</f>
        <v>0</v>
      </c>
      <c r="AO95" s="109">
        <f>IF(MOD(COLUMNS($O$85:AO$85)-1,$M95)=0,1,0)</f>
        <v>0</v>
      </c>
      <c r="AP95" s="109">
        <f>IF(MOD(COLUMNS($O$85:AP$85)-1,$M95)=0,1,0)</f>
        <v>0</v>
      </c>
      <c r="AQ95" s="109">
        <f>IF(MOD(COLUMNS($O$85:AQ$85)-1,$M95)=0,1,0)</f>
        <v>0</v>
      </c>
      <c r="AR95" s="109">
        <f>IF(MOD(COLUMNS($O$85:AR$85)-1,$M95)=0,1,0)</f>
        <v>0</v>
      </c>
      <c r="AS95" s="109">
        <f>IF(MOD(COLUMNS($O$85:AS$85)-1,$M95)=0,1,0)</f>
        <v>1</v>
      </c>
      <c r="AT95" s="109">
        <f>IF(MOD(COLUMNS($O$85:AT$85)-1,$M95)=0,1,0)</f>
        <v>0</v>
      </c>
      <c r="AU95" s="109">
        <f>IF(MOD(COLUMNS($O$85:AU$85)-1,$M95)=0,1,0)</f>
        <v>0</v>
      </c>
      <c r="AV95" s="109">
        <f>IF(MOD(COLUMNS($O$85:AV$85)-1,$M95)=0,1,0)</f>
        <v>0</v>
      </c>
      <c r="AW95" s="109">
        <f>IF(MOD(COLUMNS($O$85:AW$85)-1,$M95)=0,1,0)</f>
        <v>0</v>
      </c>
      <c r="AX95" s="109">
        <f>IF(MOD(COLUMNS($O$85:AX$85)-1,$M95)=0,1,0)</f>
        <v>0</v>
      </c>
      <c r="AY95" s="109">
        <f>IF(MOD(COLUMNS($O$85:AY$85)-1,$M95)=0,1,0)</f>
        <v>0</v>
      </c>
      <c r="AZ95" s="109">
        <f>IF(MOD(COLUMNS($O$85:AZ$85)-1,$M95)=0,1,0)</f>
        <v>0</v>
      </c>
      <c r="BA95" s="109">
        <f>IF(MOD(COLUMNS($O$85:BA$85)-1,$M95)=0,1,0)</f>
        <v>0</v>
      </c>
      <c r="BB95" s="109">
        <f>IF(MOD(COLUMNS($O$85:BB$85)-1,$M95)=0,1,0)</f>
        <v>0</v>
      </c>
      <c r="BC95" s="109">
        <f>IF(MOD(COLUMNS($O$85:BC$85)-1,$M95)=0,1,0)</f>
        <v>0</v>
      </c>
    </row>
    <row r="96" spans="2:55" hidden="1" outlineLevel="1" x14ac:dyDescent="0.2">
      <c r="B96" s="21" t="str">
        <f>'Default | C_&amp;_I | Pulses'!B96</f>
        <v>95hp tractor</v>
      </c>
      <c r="C96" s="16" t="str">
        <f>'Default | C_&amp;_I | Pulses'!C96</f>
        <v>$</v>
      </c>
      <c r="D96" s="91" t="e">
        <f>('Default | C_&amp;_I | Pulses'!$D96/SUM('Default | C_&amp;_I | Pulses'!$D$86:$D$96))*$D$97</f>
        <v>#VALUE!</v>
      </c>
      <c r="E96" s="166"/>
      <c r="F96" s="489"/>
      <c r="G96" s="490"/>
      <c r="H96" s="490"/>
      <c r="I96" s="490"/>
      <c r="J96" s="491"/>
      <c r="L96" s="99">
        <f>'Default | C_&amp;_I | Pulses'!L96</f>
        <v>0</v>
      </c>
      <c r="M96" s="99">
        <f>'Default | C_&amp;_I | Pulses'!M96</f>
        <v>20</v>
      </c>
      <c r="N96" s="99">
        <f t="shared" si="16"/>
        <v>3</v>
      </c>
      <c r="O96" s="109">
        <f>IF(MOD(COLUMNS($O$85:O$85)-1,$M96)=0,1,0)</f>
        <v>1</v>
      </c>
      <c r="P96" s="109">
        <f>IF(MOD(COLUMNS($O$85:P$85)-1,$M96)=0,1,0)</f>
        <v>0</v>
      </c>
      <c r="Q96" s="109">
        <f>IF(MOD(COLUMNS($O$85:Q$85)-1,$M96)=0,1,0)</f>
        <v>0</v>
      </c>
      <c r="R96" s="109">
        <f>IF(MOD(COLUMNS($O$85:R$85)-1,$M96)=0,1,0)</f>
        <v>0</v>
      </c>
      <c r="S96" s="109">
        <f>IF(MOD(COLUMNS($O$85:S$85)-1,$M96)=0,1,0)</f>
        <v>0</v>
      </c>
      <c r="T96" s="109">
        <f>IF(MOD(COLUMNS($O$85:T$85)-1,$M96)=0,1,0)</f>
        <v>0</v>
      </c>
      <c r="U96" s="109">
        <f>IF(MOD(COLUMNS($O$85:U$85)-1,$M96)=0,1,0)</f>
        <v>0</v>
      </c>
      <c r="V96" s="109">
        <f>IF(MOD(COLUMNS($O$85:V$85)-1,$M96)=0,1,0)</f>
        <v>0</v>
      </c>
      <c r="W96" s="109">
        <f>IF(MOD(COLUMNS($O$85:W$85)-1,$M96)=0,1,0)</f>
        <v>0</v>
      </c>
      <c r="X96" s="109">
        <f>IF(MOD(COLUMNS($O$85:X$85)-1,$M96)=0,1,0)</f>
        <v>0</v>
      </c>
      <c r="Y96" s="109">
        <f>IF(MOD(COLUMNS($O$85:Y$85)-1,$M96)=0,1,0)</f>
        <v>0</v>
      </c>
      <c r="Z96" s="109">
        <f>IF(MOD(COLUMNS($O$85:Z$85)-1,$M96)=0,1,0)</f>
        <v>0</v>
      </c>
      <c r="AA96" s="109">
        <f>IF(MOD(COLUMNS($O$85:AA$85)-1,$M96)=0,1,0)</f>
        <v>0</v>
      </c>
      <c r="AB96" s="109">
        <f>IF(MOD(COLUMNS($O$85:AB$85)-1,$M96)=0,1,0)</f>
        <v>0</v>
      </c>
      <c r="AC96" s="109">
        <f>IF(MOD(COLUMNS($O$85:AC$85)-1,$M96)=0,1,0)</f>
        <v>0</v>
      </c>
      <c r="AD96" s="109">
        <f>IF(MOD(COLUMNS($O$85:AD$85)-1,$M96)=0,1,0)</f>
        <v>0</v>
      </c>
      <c r="AE96" s="109">
        <f>IF(MOD(COLUMNS($O$85:AE$85)-1,$M96)=0,1,0)</f>
        <v>0</v>
      </c>
      <c r="AF96" s="109">
        <f>IF(MOD(COLUMNS($O$85:AF$85)-1,$M96)=0,1,0)</f>
        <v>0</v>
      </c>
      <c r="AG96" s="109">
        <f>IF(MOD(COLUMNS($O$85:AG$85)-1,$M96)=0,1,0)</f>
        <v>0</v>
      </c>
      <c r="AH96" s="109">
        <f>IF(MOD(COLUMNS($O$85:AH$85)-1,$M96)=0,1,0)</f>
        <v>0</v>
      </c>
      <c r="AI96" s="109">
        <f>IF(MOD(COLUMNS($O$85:AI$85)-1,$M96)=0,1,0)</f>
        <v>1</v>
      </c>
      <c r="AJ96" s="109">
        <f>IF(MOD(COLUMNS($O$85:AJ$85)-1,$M96)=0,1,0)</f>
        <v>0</v>
      </c>
      <c r="AK96" s="109">
        <f>IF(MOD(COLUMNS($O$85:AK$85)-1,$M96)=0,1,0)</f>
        <v>0</v>
      </c>
      <c r="AL96" s="109">
        <f>IF(MOD(COLUMNS($O$85:AL$85)-1,$M96)=0,1,0)</f>
        <v>0</v>
      </c>
      <c r="AM96" s="109">
        <f>IF(MOD(COLUMNS($O$85:AM$85)-1,$M96)=0,1,0)</f>
        <v>0</v>
      </c>
      <c r="AN96" s="109">
        <f>IF(MOD(COLUMNS($O$85:AN$85)-1,$M96)=0,1,0)</f>
        <v>0</v>
      </c>
      <c r="AO96" s="109">
        <f>IF(MOD(COLUMNS($O$85:AO$85)-1,$M96)=0,1,0)</f>
        <v>0</v>
      </c>
      <c r="AP96" s="109">
        <f>IF(MOD(COLUMNS($O$85:AP$85)-1,$M96)=0,1,0)</f>
        <v>0</v>
      </c>
      <c r="AQ96" s="109">
        <f>IF(MOD(COLUMNS($O$85:AQ$85)-1,$M96)=0,1,0)</f>
        <v>0</v>
      </c>
      <c r="AR96" s="109">
        <f>IF(MOD(COLUMNS($O$85:AR$85)-1,$M96)=0,1,0)</f>
        <v>0</v>
      </c>
      <c r="AS96" s="109">
        <f>IF(MOD(COLUMNS($O$85:AS$85)-1,$M96)=0,1,0)</f>
        <v>0</v>
      </c>
      <c r="AT96" s="109">
        <f>IF(MOD(COLUMNS($O$85:AT$85)-1,$M96)=0,1,0)</f>
        <v>0</v>
      </c>
      <c r="AU96" s="109">
        <f>IF(MOD(COLUMNS($O$85:AU$85)-1,$M96)=0,1,0)</f>
        <v>0</v>
      </c>
      <c r="AV96" s="109">
        <f>IF(MOD(COLUMNS($O$85:AV$85)-1,$M96)=0,1,0)</f>
        <v>0</v>
      </c>
      <c r="AW96" s="109">
        <f>IF(MOD(COLUMNS($O$85:AW$85)-1,$M96)=0,1,0)</f>
        <v>0</v>
      </c>
      <c r="AX96" s="109">
        <f>IF(MOD(COLUMNS($O$85:AX$85)-1,$M96)=0,1,0)</f>
        <v>0</v>
      </c>
      <c r="AY96" s="109">
        <f>IF(MOD(COLUMNS($O$85:AY$85)-1,$M96)=0,1,0)</f>
        <v>0</v>
      </c>
      <c r="AZ96" s="109">
        <f>IF(MOD(COLUMNS($O$85:AZ$85)-1,$M96)=0,1,0)</f>
        <v>0</v>
      </c>
      <c r="BA96" s="109">
        <f>IF(MOD(COLUMNS($O$85:BA$85)-1,$M96)=0,1,0)</f>
        <v>0</v>
      </c>
      <c r="BB96" s="109">
        <f>IF(MOD(COLUMNS($O$85:BB$85)-1,$M96)=0,1,0)</f>
        <v>0</v>
      </c>
      <c r="BC96" s="109">
        <f>IF(MOD(COLUMNS($O$85:BC$85)-1,$M96)=0,1,0)</f>
        <v>1</v>
      </c>
    </row>
    <row r="97" spans="2:30" hidden="1" outlineLevel="1" x14ac:dyDescent="0.2">
      <c r="C97" s="255" t="s">
        <v>330</v>
      </c>
      <c r="D97" s="256" t="str">
        <f>IF(Selected_Crop=6,IF('PI | User'!$F$21="",'PI | User'!$E$21,'PI | User'!$F$21),"")</f>
        <v/>
      </c>
    </row>
    <row r="98" spans="2:30" ht="12.75" hidden="1" outlineLevel="1" thickBot="1" x14ac:dyDescent="0.25"/>
    <row r="99" spans="2:30" hidden="1" outlineLevel="1" x14ac:dyDescent="0.2">
      <c r="D99" s="175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7"/>
    </row>
    <row r="100" spans="2:30" ht="15" hidden="1" outlineLevel="1" x14ac:dyDescent="0.25">
      <c r="B100" s="23" t="s">
        <v>145</v>
      </c>
      <c r="C100" s="170" t="s">
        <v>7</v>
      </c>
      <c r="D100" s="178" t="s">
        <v>29</v>
      </c>
      <c r="E100" s="24" t="s">
        <v>30</v>
      </c>
      <c r="F100" s="24" t="s">
        <v>31</v>
      </c>
      <c r="G100" s="24" t="s">
        <v>32</v>
      </c>
      <c r="H100" s="24" t="s">
        <v>33</v>
      </c>
      <c r="I100" s="24" t="s">
        <v>34</v>
      </c>
      <c r="J100" s="24" t="s">
        <v>35</v>
      </c>
      <c r="K100" s="24" t="s">
        <v>36</v>
      </c>
      <c r="L100" s="24" t="s">
        <v>37</v>
      </c>
      <c r="M100" s="24" t="s">
        <v>38</v>
      </c>
      <c r="N100" s="24" t="s">
        <v>39</v>
      </c>
      <c r="O100" s="179" t="s">
        <v>203</v>
      </c>
      <c r="P100" s="62" t="s">
        <v>67</v>
      </c>
      <c r="Q100" s="492" t="s">
        <v>68</v>
      </c>
      <c r="R100" s="493"/>
      <c r="S100" s="493"/>
      <c r="T100" s="493"/>
      <c r="U100" s="494"/>
      <c r="Z100" s="137"/>
      <c r="AA100" s="137"/>
      <c r="AB100" s="137"/>
    </row>
    <row r="101" spans="2:30" hidden="1" outlineLevel="1" x14ac:dyDescent="0.2">
      <c r="B101" s="19" t="s">
        <v>146</v>
      </c>
      <c r="C101" s="171" t="s">
        <v>53</v>
      </c>
      <c r="D101" s="180" t="e">
        <f t="shared" ref="D101:O101" si="17">$O$103*D$102*$W$102</f>
        <v>#VALUE!</v>
      </c>
      <c r="E101" s="15" t="e">
        <f t="shared" si="17"/>
        <v>#VALUE!</v>
      </c>
      <c r="F101" s="15" t="e">
        <f t="shared" si="17"/>
        <v>#VALUE!</v>
      </c>
      <c r="G101" s="15" t="e">
        <f t="shared" si="17"/>
        <v>#VALUE!</v>
      </c>
      <c r="H101" s="15" t="e">
        <f t="shared" si="17"/>
        <v>#VALUE!</v>
      </c>
      <c r="I101" s="15" t="e">
        <f t="shared" si="17"/>
        <v>#VALUE!</v>
      </c>
      <c r="J101" s="15" t="e">
        <f t="shared" si="17"/>
        <v>#VALUE!</v>
      </c>
      <c r="K101" s="15" t="e">
        <f t="shared" si="17"/>
        <v>#VALUE!</v>
      </c>
      <c r="L101" s="15" t="e">
        <f t="shared" si="17"/>
        <v>#VALUE!</v>
      </c>
      <c r="M101" s="15" t="e">
        <f t="shared" si="17"/>
        <v>#VALUE!</v>
      </c>
      <c r="N101" s="15" t="e">
        <f t="shared" si="17"/>
        <v>#VALUE!</v>
      </c>
      <c r="O101" s="191" t="e">
        <f t="shared" si="17"/>
        <v>#VALUE!</v>
      </c>
      <c r="P101" s="169"/>
      <c r="Q101" s="495"/>
      <c r="R101" s="496"/>
      <c r="S101" s="496"/>
      <c r="T101" s="496"/>
      <c r="U101" s="497"/>
    </row>
    <row r="102" spans="2:30" hidden="1" outlineLevel="1" x14ac:dyDescent="0.2">
      <c r="B102" s="88" t="s">
        <v>147</v>
      </c>
      <c r="C102" s="172" t="s">
        <v>148</v>
      </c>
      <c r="D102" s="196">
        <f t="shared" ref="D102:O102" si="18">D$103/$O$103</f>
        <v>1</v>
      </c>
      <c r="E102" s="139">
        <f t="shared" si="18"/>
        <v>1</v>
      </c>
      <c r="F102" s="139">
        <f t="shared" si="18"/>
        <v>1</v>
      </c>
      <c r="G102" s="139">
        <f t="shared" si="18"/>
        <v>1</v>
      </c>
      <c r="H102" s="139">
        <f t="shared" si="18"/>
        <v>1</v>
      </c>
      <c r="I102" s="139">
        <f t="shared" si="18"/>
        <v>1</v>
      </c>
      <c r="J102" s="139">
        <f t="shared" si="18"/>
        <v>1</v>
      </c>
      <c r="K102" s="139">
        <f t="shared" si="18"/>
        <v>1</v>
      </c>
      <c r="L102" s="139">
        <f t="shared" si="18"/>
        <v>1</v>
      </c>
      <c r="M102" s="139">
        <f t="shared" si="18"/>
        <v>1</v>
      </c>
      <c r="N102" s="139">
        <f t="shared" si="18"/>
        <v>1</v>
      </c>
      <c r="O102" s="197">
        <f t="shared" si="18"/>
        <v>1</v>
      </c>
      <c r="P102" s="161"/>
      <c r="Q102" s="507"/>
      <c r="R102" s="508"/>
      <c r="S102" s="508"/>
      <c r="T102" s="508"/>
      <c r="U102" s="509"/>
      <c r="W102" s="98" t="e">
        <f>$W$103/$O$103</f>
        <v>#VALUE!</v>
      </c>
      <c r="X102" s="115" t="s">
        <v>149</v>
      </c>
      <c r="Z102" s="36"/>
    </row>
    <row r="103" spans="2:30" hidden="1" outlineLevel="1" x14ac:dyDescent="0.2">
      <c r="B103" s="88" t="s">
        <v>150</v>
      </c>
      <c r="C103" s="172" t="s">
        <v>53</v>
      </c>
      <c r="D103" s="182">
        <f t="shared" ref="D103:O103" si="19">SUM(D$104:D$107)</f>
        <v>242</v>
      </c>
      <c r="E103" s="85">
        <f t="shared" si="19"/>
        <v>242</v>
      </c>
      <c r="F103" s="85">
        <f t="shared" si="19"/>
        <v>242</v>
      </c>
      <c r="G103" s="85">
        <f t="shared" si="19"/>
        <v>242</v>
      </c>
      <c r="H103" s="85">
        <f t="shared" si="19"/>
        <v>242</v>
      </c>
      <c r="I103" s="85">
        <f t="shared" si="19"/>
        <v>242</v>
      </c>
      <c r="J103" s="85">
        <f t="shared" si="19"/>
        <v>242</v>
      </c>
      <c r="K103" s="85">
        <f t="shared" si="19"/>
        <v>242</v>
      </c>
      <c r="L103" s="85">
        <f t="shared" si="19"/>
        <v>242</v>
      </c>
      <c r="M103" s="85">
        <f t="shared" si="19"/>
        <v>242</v>
      </c>
      <c r="N103" s="85">
        <f t="shared" si="19"/>
        <v>242</v>
      </c>
      <c r="O103" s="193">
        <f t="shared" si="19"/>
        <v>242</v>
      </c>
      <c r="P103" s="161"/>
      <c r="Q103" s="507"/>
      <c r="R103" s="508"/>
      <c r="S103" s="508"/>
      <c r="T103" s="508"/>
      <c r="U103" s="509"/>
      <c r="W103" s="241" t="str">
        <f>IF(Selected_Crop=6,IF('PI | User'!$F$22="",'PI | User'!$E$22,'PI | User'!$F$22),"")</f>
        <v/>
      </c>
      <c r="X103" s="115" t="s">
        <v>331</v>
      </c>
      <c r="Z103" s="36"/>
    </row>
    <row r="104" spans="2:30" hidden="1" outlineLevel="1" x14ac:dyDescent="0.2">
      <c r="B104" s="233" t="str">
        <f>'Default | C_&amp;_I | Pulses'!B104</f>
        <v>Fallow managemeng</v>
      </c>
      <c r="C104" s="172" t="str">
        <f>'Default | C_&amp;_I | Pulses'!C104</f>
        <v>$ / ha</v>
      </c>
      <c r="D104" s="182">
        <f>'Default | C_&amp;_I | Pulses'!D104</f>
        <v>54</v>
      </c>
      <c r="E104" s="85">
        <f>'Default | C_&amp;_I | Pulses'!E104</f>
        <v>54</v>
      </c>
      <c r="F104" s="85">
        <f>'Default | C_&amp;_I | Pulses'!F104</f>
        <v>54</v>
      </c>
      <c r="G104" s="85">
        <f>'Default | C_&amp;_I | Pulses'!G104</f>
        <v>54</v>
      </c>
      <c r="H104" s="85">
        <f>'Default | C_&amp;_I | Pulses'!H104</f>
        <v>54</v>
      </c>
      <c r="I104" s="85">
        <f>'Default | C_&amp;_I | Pulses'!I104</f>
        <v>54</v>
      </c>
      <c r="J104" s="85">
        <f>'Default | C_&amp;_I | Pulses'!J104</f>
        <v>54</v>
      </c>
      <c r="K104" s="85">
        <f>'Default | C_&amp;_I | Pulses'!K104</f>
        <v>54</v>
      </c>
      <c r="L104" s="85">
        <f>'Default | C_&amp;_I | Pulses'!L104</f>
        <v>54</v>
      </c>
      <c r="M104" s="85">
        <f>'Default | C_&amp;_I | Pulses'!M104</f>
        <v>54</v>
      </c>
      <c r="N104" s="85">
        <f>'Default | C_&amp;_I | Pulses'!N104</f>
        <v>54</v>
      </c>
      <c r="O104" s="193">
        <f>'Default | C_&amp;_I | Pulses'!O104</f>
        <v>54</v>
      </c>
      <c r="P104" s="167"/>
      <c r="Q104" s="486"/>
      <c r="R104" s="487"/>
      <c r="S104" s="487"/>
      <c r="T104" s="487"/>
      <c r="U104" s="488"/>
    </row>
    <row r="105" spans="2:30" hidden="1" outlineLevel="1" x14ac:dyDescent="0.2">
      <c r="B105" s="103" t="str">
        <f>'Default | C_&amp;_I | Pulses'!B105</f>
        <v>Planting</v>
      </c>
      <c r="C105" s="172" t="str">
        <f>'Default | C_&amp;_I | Pulses'!C105</f>
        <v>$ / ha</v>
      </c>
      <c r="D105" s="182">
        <f>'Default | C_&amp;_I | Pulses'!D105</f>
        <v>53</v>
      </c>
      <c r="E105" s="85">
        <f>'Default | C_&amp;_I | Pulses'!E105</f>
        <v>53</v>
      </c>
      <c r="F105" s="85">
        <f>'Default | C_&amp;_I | Pulses'!F105</f>
        <v>53</v>
      </c>
      <c r="G105" s="85">
        <f>'Default | C_&amp;_I | Pulses'!G105</f>
        <v>53</v>
      </c>
      <c r="H105" s="85">
        <f>'Default | C_&amp;_I | Pulses'!H105</f>
        <v>53</v>
      </c>
      <c r="I105" s="85">
        <f>'Default | C_&amp;_I | Pulses'!I105</f>
        <v>53</v>
      </c>
      <c r="J105" s="85">
        <f>'Default | C_&amp;_I | Pulses'!J105</f>
        <v>53</v>
      </c>
      <c r="K105" s="85">
        <f>'Default | C_&amp;_I | Pulses'!K105</f>
        <v>53</v>
      </c>
      <c r="L105" s="85">
        <f>'Default | C_&amp;_I | Pulses'!L105</f>
        <v>53</v>
      </c>
      <c r="M105" s="85">
        <f>'Default | C_&amp;_I | Pulses'!M105</f>
        <v>53</v>
      </c>
      <c r="N105" s="85">
        <f>'Default | C_&amp;_I | Pulses'!N105</f>
        <v>53</v>
      </c>
      <c r="O105" s="193">
        <f>'Default | C_&amp;_I | Pulses'!O105</f>
        <v>53</v>
      </c>
      <c r="P105" s="167"/>
      <c r="Q105" s="486"/>
      <c r="R105" s="487"/>
      <c r="S105" s="487"/>
      <c r="T105" s="487"/>
      <c r="U105" s="488"/>
    </row>
    <row r="106" spans="2:30" hidden="1" outlineLevel="1" x14ac:dyDescent="0.2">
      <c r="B106" s="233" t="str">
        <f>'Default | C_&amp;_I | Pulses'!B106</f>
        <v>Nutrition</v>
      </c>
      <c r="C106" s="172" t="str">
        <f>'Default | C_&amp;_I | Pulses'!C106</f>
        <v>$ / ha</v>
      </c>
      <c r="D106" s="182">
        <f>'Default | C_&amp;_I | Pulses'!D106</f>
        <v>45</v>
      </c>
      <c r="E106" s="85">
        <f>'Default | C_&amp;_I | Pulses'!E106</f>
        <v>45</v>
      </c>
      <c r="F106" s="85">
        <f>'Default | C_&amp;_I | Pulses'!F106</f>
        <v>45</v>
      </c>
      <c r="G106" s="85">
        <f>'Default | C_&amp;_I | Pulses'!G106</f>
        <v>45</v>
      </c>
      <c r="H106" s="85">
        <f>'Default | C_&amp;_I | Pulses'!H106</f>
        <v>45</v>
      </c>
      <c r="I106" s="85">
        <f>'Default | C_&amp;_I | Pulses'!I106</f>
        <v>45</v>
      </c>
      <c r="J106" s="85">
        <f>'Default | C_&amp;_I | Pulses'!J106</f>
        <v>45</v>
      </c>
      <c r="K106" s="85">
        <f>'Default | C_&amp;_I | Pulses'!K106</f>
        <v>45</v>
      </c>
      <c r="L106" s="85">
        <f>'Default | C_&amp;_I | Pulses'!L106</f>
        <v>45</v>
      </c>
      <c r="M106" s="85">
        <f>'Default | C_&amp;_I | Pulses'!M106</f>
        <v>45</v>
      </c>
      <c r="N106" s="85">
        <f>'Default | C_&amp;_I | Pulses'!N106</f>
        <v>45</v>
      </c>
      <c r="O106" s="193">
        <f>'Default | C_&amp;_I | Pulses'!O106</f>
        <v>45</v>
      </c>
      <c r="P106" s="167"/>
      <c r="Q106" s="486"/>
      <c r="R106" s="487"/>
      <c r="S106" s="487"/>
      <c r="T106" s="487"/>
      <c r="U106" s="488"/>
    </row>
    <row r="107" spans="2:30" hidden="1" outlineLevel="1" x14ac:dyDescent="0.2">
      <c r="B107" s="138" t="str">
        <f>'Default | C_&amp;_I | Pulses'!B107</f>
        <v>Crop Protection</v>
      </c>
      <c r="C107" s="173" t="str">
        <f>'Default | C_&amp;_I | Pulses'!C107</f>
        <v>$ / ha</v>
      </c>
      <c r="D107" s="183">
        <f>'Default | C_&amp;_I | Pulses'!D107</f>
        <v>90</v>
      </c>
      <c r="E107" s="91">
        <f>'Default | C_&amp;_I | Pulses'!E107</f>
        <v>90</v>
      </c>
      <c r="F107" s="91">
        <f>'Default | C_&amp;_I | Pulses'!F107</f>
        <v>90</v>
      </c>
      <c r="G107" s="91">
        <f>'Default | C_&amp;_I | Pulses'!G107</f>
        <v>90</v>
      </c>
      <c r="H107" s="91">
        <f>'Default | C_&amp;_I | Pulses'!H107</f>
        <v>90</v>
      </c>
      <c r="I107" s="91">
        <f>'Default | C_&amp;_I | Pulses'!I107</f>
        <v>90</v>
      </c>
      <c r="J107" s="91">
        <f>'Default | C_&amp;_I | Pulses'!J107</f>
        <v>90</v>
      </c>
      <c r="K107" s="91">
        <f>'Default | C_&amp;_I | Pulses'!K107</f>
        <v>90</v>
      </c>
      <c r="L107" s="91">
        <f>'Default | C_&amp;_I | Pulses'!L107</f>
        <v>90</v>
      </c>
      <c r="M107" s="91">
        <f>'Default | C_&amp;_I | Pulses'!M107</f>
        <v>90</v>
      </c>
      <c r="N107" s="91">
        <f>'Default | C_&amp;_I | Pulses'!N107</f>
        <v>90</v>
      </c>
      <c r="O107" s="194">
        <f>'Default | C_&amp;_I | Pulses'!O107</f>
        <v>90</v>
      </c>
      <c r="P107" s="166"/>
      <c r="Q107" s="489"/>
      <c r="R107" s="490"/>
      <c r="S107" s="490"/>
      <c r="T107" s="490"/>
      <c r="U107" s="491"/>
    </row>
    <row r="108" spans="2:30" hidden="1" outlineLevel="1" x14ac:dyDescent="0.2">
      <c r="C108" s="8"/>
      <c r="D108" s="184"/>
      <c r="O108" s="185"/>
    </row>
    <row r="109" spans="2:30" hidden="1" outlineLevel="1" x14ac:dyDescent="0.2">
      <c r="D109" s="186"/>
      <c r="O109" s="185"/>
    </row>
    <row r="110" spans="2:30" ht="15" hidden="1" outlineLevel="1" x14ac:dyDescent="0.25">
      <c r="B110" s="23" t="s">
        <v>161</v>
      </c>
      <c r="C110" s="170" t="s">
        <v>7</v>
      </c>
      <c r="D110" s="178" t="s">
        <v>29</v>
      </c>
      <c r="E110" s="24" t="s">
        <v>30</v>
      </c>
      <c r="F110" s="24" t="s">
        <v>31</v>
      </c>
      <c r="G110" s="24" t="s">
        <v>32</v>
      </c>
      <c r="H110" s="24" t="s">
        <v>33</v>
      </c>
      <c r="I110" s="24" t="s">
        <v>34</v>
      </c>
      <c r="J110" s="24" t="s">
        <v>35</v>
      </c>
      <c r="K110" s="24" t="s">
        <v>36</v>
      </c>
      <c r="L110" s="24" t="s">
        <v>37</v>
      </c>
      <c r="M110" s="24" t="s">
        <v>38</v>
      </c>
      <c r="N110" s="24" t="s">
        <v>39</v>
      </c>
      <c r="O110" s="179" t="s">
        <v>203</v>
      </c>
      <c r="P110" s="62" t="s">
        <v>67</v>
      </c>
      <c r="Q110" s="492" t="s">
        <v>68</v>
      </c>
      <c r="R110" s="493"/>
      <c r="S110" s="493"/>
      <c r="T110" s="493"/>
      <c r="U110" s="494"/>
      <c r="Y110" s="36"/>
    </row>
    <row r="111" spans="2:30" hidden="1" outlineLevel="1" x14ac:dyDescent="0.2">
      <c r="B111" s="20" t="s">
        <v>162</v>
      </c>
      <c r="C111" s="174" t="s">
        <v>53</v>
      </c>
      <c r="D111" s="187" t="e">
        <f t="shared" ref="D111:O111" si="20">$O$113*D$112*$W$112</f>
        <v>#VALUE!</v>
      </c>
      <c r="E111" s="17" t="e">
        <f t="shared" si="20"/>
        <v>#VALUE!</v>
      </c>
      <c r="F111" s="17" t="e">
        <f t="shared" si="20"/>
        <v>#VALUE!</v>
      </c>
      <c r="G111" s="17" t="e">
        <f t="shared" si="20"/>
        <v>#VALUE!</v>
      </c>
      <c r="H111" s="17" t="e">
        <f t="shared" si="20"/>
        <v>#VALUE!</v>
      </c>
      <c r="I111" s="17" t="e">
        <f t="shared" si="20"/>
        <v>#VALUE!</v>
      </c>
      <c r="J111" s="17" t="e">
        <f t="shared" si="20"/>
        <v>#VALUE!</v>
      </c>
      <c r="K111" s="17" t="e">
        <f t="shared" si="20"/>
        <v>#VALUE!</v>
      </c>
      <c r="L111" s="17" t="e">
        <f t="shared" si="20"/>
        <v>#VALUE!</v>
      </c>
      <c r="M111" s="17" t="e">
        <f t="shared" si="20"/>
        <v>#VALUE!</v>
      </c>
      <c r="N111" s="17" t="e">
        <f t="shared" si="20"/>
        <v>#VALUE!</v>
      </c>
      <c r="O111" s="195" t="e">
        <f t="shared" si="20"/>
        <v>#VALUE!</v>
      </c>
      <c r="P111" s="169"/>
      <c r="Q111" s="495"/>
      <c r="R111" s="496"/>
      <c r="S111" s="496"/>
      <c r="T111" s="496"/>
      <c r="U111" s="497"/>
      <c r="W111" s="119"/>
      <c r="Y111" s="36"/>
    </row>
    <row r="112" spans="2:30" s="100" customFormat="1" hidden="1" outlineLevel="1" x14ac:dyDescent="0.2">
      <c r="B112" s="88" t="s">
        <v>147</v>
      </c>
      <c r="C112" s="172" t="s">
        <v>148</v>
      </c>
      <c r="D112" s="181">
        <f t="shared" ref="D112:O112" si="21">D$113/$O$113</f>
        <v>1</v>
      </c>
      <c r="E112" s="117">
        <f t="shared" si="21"/>
        <v>1</v>
      </c>
      <c r="F112" s="117">
        <f t="shared" si="21"/>
        <v>1</v>
      </c>
      <c r="G112" s="117">
        <f t="shared" si="21"/>
        <v>1</v>
      </c>
      <c r="H112" s="117">
        <f t="shared" si="21"/>
        <v>1</v>
      </c>
      <c r="I112" s="117">
        <f t="shared" si="21"/>
        <v>1</v>
      </c>
      <c r="J112" s="117">
        <f t="shared" si="21"/>
        <v>1</v>
      </c>
      <c r="K112" s="117">
        <f t="shared" si="21"/>
        <v>1</v>
      </c>
      <c r="L112" s="117">
        <f t="shared" si="21"/>
        <v>1</v>
      </c>
      <c r="M112" s="117">
        <f t="shared" si="21"/>
        <v>1</v>
      </c>
      <c r="N112" s="117">
        <f t="shared" si="21"/>
        <v>1</v>
      </c>
      <c r="O112" s="192">
        <f t="shared" si="21"/>
        <v>1</v>
      </c>
      <c r="P112" s="161"/>
      <c r="Q112" s="507"/>
      <c r="R112" s="508"/>
      <c r="S112" s="508"/>
      <c r="T112" s="508"/>
      <c r="U112" s="509"/>
      <c r="W112" s="98" t="e">
        <f>$W$113/$O$113</f>
        <v>#VALUE!</v>
      </c>
      <c r="X112" s="115" t="s">
        <v>149</v>
      </c>
      <c r="Y112" s="8"/>
      <c r="Z112" s="8"/>
      <c r="AA112" s="8"/>
      <c r="AB112" s="8"/>
      <c r="AC112" s="8"/>
      <c r="AD112" s="8"/>
    </row>
    <row r="113" spans="2:30" s="100" customFormat="1" hidden="1" outlineLevel="1" x14ac:dyDescent="0.2">
      <c r="B113" s="88" t="str">
        <f>'Default | C_&amp;_I | Pulses'!B113</f>
        <v>Base values</v>
      </c>
      <c r="C113" s="172" t="str">
        <f>'Default | C_&amp;_I | Pulses'!C113</f>
        <v>$ / ha</v>
      </c>
      <c r="D113" s="182">
        <f>'Default | C_&amp;_I | Pulses'!D113</f>
        <v>95</v>
      </c>
      <c r="E113" s="85">
        <f>'Default | C_&amp;_I | Pulses'!E113</f>
        <v>95</v>
      </c>
      <c r="F113" s="85">
        <f>'Default | C_&amp;_I | Pulses'!F113</f>
        <v>95</v>
      </c>
      <c r="G113" s="85">
        <f>'Default | C_&amp;_I | Pulses'!G113</f>
        <v>95</v>
      </c>
      <c r="H113" s="85">
        <f>'Default | C_&amp;_I | Pulses'!H113</f>
        <v>95</v>
      </c>
      <c r="I113" s="85">
        <f>'Default | C_&amp;_I | Pulses'!I113</f>
        <v>95</v>
      </c>
      <c r="J113" s="85">
        <f>'Default | C_&amp;_I | Pulses'!J113</f>
        <v>95</v>
      </c>
      <c r="K113" s="85">
        <f>'Default | C_&amp;_I | Pulses'!K113</f>
        <v>95</v>
      </c>
      <c r="L113" s="85">
        <f>'Default | C_&amp;_I | Pulses'!L113</f>
        <v>95</v>
      </c>
      <c r="M113" s="85">
        <f>'Default | C_&amp;_I | Pulses'!M113</f>
        <v>95</v>
      </c>
      <c r="N113" s="85">
        <f>'Default | C_&amp;_I | Pulses'!N113</f>
        <v>95</v>
      </c>
      <c r="O113" s="193">
        <f>'Default | C_&amp;_I | Pulses'!O113</f>
        <v>95</v>
      </c>
      <c r="P113" s="167"/>
      <c r="Q113" s="486"/>
      <c r="R113" s="487"/>
      <c r="S113" s="487"/>
      <c r="T113" s="487"/>
      <c r="U113" s="488"/>
      <c r="W113" s="241" t="str">
        <f>IF(Selected_Crop=6,IF('PI | User'!$F$23="",'PI | User'!$E$23,'PI | User'!$F$23),"")</f>
        <v/>
      </c>
      <c r="X113" s="115" t="s">
        <v>331</v>
      </c>
      <c r="Y113" s="8"/>
      <c r="Z113" s="36"/>
      <c r="AA113" s="8"/>
      <c r="AB113" s="8"/>
      <c r="AC113" s="8"/>
      <c r="AD113" s="8"/>
    </row>
    <row r="114" spans="2:30" hidden="1" outlineLevel="1" x14ac:dyDescent="0.2">
      <c r="B114" s="20"/>
      <c r="C114" s="174"/>
      <c r="D114" s="18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95"/>
      <c r="P114" s="161"/>
      <c r="Q114" s="507"/>
      <c r="R114" s="508"/>
      <c r="S114" s="508"/>
      <c r="T114" s="508"/>
      <c r="U114" s="509"/>
      <c r="W114" s="119"/>
      <c r="Z114" s="36"/>
    </row>
    <row r="115" spans="2:30" hidden="1" outlineLevel="1" x14ac:dyDescent="0.2">
      <c r="B115" s="20" t="s">
        <v>57</v>
      </c>
      <c r="C115" s="174" t="s">
        <v>53</v>
      </c>
      <c r="D115" s="187" t="e">
        <f t="shared" ref="D115:O115" si="22">$O$117*D$116*$W$116</f>
        <v>#VALUE!</v>
      </c>
      <c r="E115" s="17" t="e">
        <f t="shared" si="22"/>
        <v>#VALUE!</v>
      </c>
      <c r="F115" s="17" t="e">
        <f t="shared" si="22"/>
        <v>#VALUE!</v>
      </c>
      <c r="G115" s="17" t="e">
        <f t="shared" si="22"/>
        <v>#VALUE!</v>
      </c>
      <c r="H115" s="17" t="e">
        <f t="shared" si="22"/>
        <v>#VALUE!</v>
      </c>
      <c r="I115" s="17" t="e">
        <f t="shared" si="22"/>
        <v>#VALUE!</v>
      </c>
      <c r="J115" s="17" t="e">
        <f t="shared" si="22"/>
        <v>#VALUE!</v>
      </c>
      <c r="K115" s="17" t="e">
        <f t="shared" si="22"/>
        <v>#VALUE!</v>
      </c>
      <c r="L115" s="17" t="e">
        <f t="shared" si="22"/>
        <v>#VALUE!</v>
      </c>
      <c r="M115" s="17" t="e">
        <f t="shared" si="22"/>
        <v>#VALUE!</v>
      </c>
      <c r="N115" s="17" t="e">
        <f t="shared" si="22"/>
        <v>#VALUE!</v>
      </c>
      <c r="O115" s="195" t="e">
        <f t="shared" si="22"/>
        <v>#VALUE!</v>
      </c>
      <c r="P115" s="161"/>
      <c r="Q115" s="507"/>
      <c r="R115" s="508"/>
      <c r="S115" s="508"/>
      <c r="T115" s="508"/>
      <c r="U115" s="509"/>
      <c r="W115" s="119"/>
    </row>
    <row r="116" spans="2:30" hidden="1" outlineLevel="1" x14ac:dyDescent="0.2">
      <c r="B116" s="88" t="s">
        <v>147</v>
      </c>
      <c r="C116" s="172" t="s">
        <v>148</v>
      </c>
      <c r="D116" s="181">
        <f t="shared" ref="D116:O116" si="23">D$117/$O$117</f>
        <v>1</v>
      </c>
      <c r="E116" s="117">
        <f t="shared" si="23"/>
        <v>1</v>
      </c>
      <c r="F116" s="117">
        <f t="shared" si="23"/>
        <v>1</v>
      </c>
      <c r="G116" s="117">
        <f t="shared" si="23"/>
        <v>1</v>
      </c>
      <c r="H116" s="117">
        <f t="shared" si="23"/>
        <v>1</v>
      </c>
      <c r="I116" s="117">
        <f t="shared" si="23"/>
        <v>1</v>
      </c>
      <c r="J116" s="117">
        <f t="shared" si="23"/>
        <v>1</v>
      </c>
      <c r="K116" s="117">
        <f t="shared" si="23"/>
        <v>1</v>
      </c>
      <c r="L116" s="117">
        <f t="shared" si="23"/>
        <v>1</v>
      </c>
      <c r="M116" s="117">
        <f t="shared" si="23"/>
        <v>1</v>
      </c>
      <c r="N116" s="117">
        <f t="shared" si="23"/>
        <v>1</v>
      </c>
      <c r="O116" s="192">
        <f t="shared" si="23"/>
        <v>1</v>
      </c>
      <c r="P116" s="161"/>
      <c r="Q116" s="507"/>
      <c r="R116" s="508"/>
      <c r="S116" s="508"/>
      <c r="T116" s="508"/>
      <c r="U116" s="509"/>
      <c r="W116" s="98" t="e">
        <f>$W$117/$O$117</f>
        <v>#VALUE!</v>
      </c>
      <c r="X116" s="115" t="s">
        <v>149</v>
      </c>
    </row>
    <row r="117" spans="2:30" hidden="1" outlineLevel="1" x14ac:dyDescent="0.2">
      <c r="B117" s="90" t="str">
        <f>'Default | C_&amp;_I | Pulses'!B117</f>
        <v>Base values</v>
      </c>
      <c r="C117" s="173" t="str">
        <f>'Default | C_&amp;_I | Pulses'!C117</f>
        <v>$ / ha</v>
      </c>
      <c r="D117" s="183">
        <f>'Default | C_&amp;_I | Pulses'!D117</f>
        <v>600</v>
      </c>
      <c r="E117" s="91">
        <f>'Default | C_&amp;_I | Pulses'!E117</f>
        <v>600</v>
      </c>
      <c r="F117" s="91">
        <f>'Default | C_&amp;_I | Pulses'!F117</f>
        <v>600</v>
      </c>
      <c r="G117" s="91">
        <f>'Default | C_&amp;_I | Pulses'!G117</f>
        <v>600</v>
      </c>
      <c r="H117" s="91">
        <f>'Default | C_&amp;_I | Pulses'!H117</f>
        <v>600</v>
      </c>
      <c r="I117" s="91">
        <f>'Default | C_&amp;_I | Pulses'!I117</f>
        <v>600</v>
      </c>
      <c r="J117" s="91">
        <f>'Default | C_&amp;_I | Pulses'!J117</f>
        <v>600</v>
      </c>
      <c r="K117" s="91">
        <f>'Default | C_&amp;_I | Pulses'!K117</f>
        <v>600</v>
      </c>
      <c r="L117" s="91">
        <f>'Default | C_&amp;_I | Pulses'!L117</f>
        <v>600</v>
      </c>
      <c r="M117" s="91">
        <f>'Default | C_&amp;_I | Pulses'!M117</f>
        <v>600</v>
      </c>
      <c r="N117" s="91">
        <f>'Default | C_&amp;_I | Pulses'!N117</f>
        <v>600</v>
      </c>
      <c r="O117" s="194">
        <f>'Default | C_&amp;_I | Pulses'!O117</f>
        <v>600</v>
      </c>
      <c r="P117" s="166"/>
      <c r="Q117" s="489"/>
      <c r="R117" s="490"/>
      <c r="S117" s="490"/>
      <c r="T117" s="490"/>
      <c r="U117" s="491"/>
      <c r="W117" s="241" t="str">
        <f>IF(Selected_Crop=6,IF('PI | User'!$F$24="",'PI | User'!$E$24,'PI | User'!$F$24),"")</f>
        <v/>
      </c>
      <c r="X117" s="115" t="s">
        <v>331</v>
      </c>
    </row>
    <row r="118" spans="2:30" ht="12.75" hidden="1" outlineLevel="1" thickBot="1" x14ac:dyDescent="0.25">
      <c r="D118" s="188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90"/>
    </row>
    <row r="119" spans="2:30" hidden="1" outlineLevel="1" x14ac:dyDescent="0.2"/>
    <row r="120" spans="2:30" hidden="1" outlineLevel="1" x14ac:dyDescent="0.2"/>
    <row r="121" spans="2:30" ht="15" hidden="1" outlineLevel="1" x14ac:dyDescent="0.25">
      <c r="B121" s="23" t="s">
        <v>165</v>
      </c>
      <c r="C121" s="24" t="s">
        <v>7</v>
      </c>
      <c r="D121" s="24" t="s">
        <v>66</v>
      </c>
      <c r="E121" s="24" t="s">
        <v>67</v>
      </c>
      <c r="F121" s="492" t="s">
        <v>68</v>
      </c>
      <c r="G121" s="493"/>
      <c r="H121" s="493"/>
      <c r="I121" s="493"/>
      <c r="J121" s="494"/>
    </row>
    <row r="122" spans="2:30" hidden="1" outlineLevel="1" x14ac:dyDescent="0.2">
      <c r="B122" s="19" t="s">
        <v>166</v>
      </c>
      <c r="C122" s="10" t="s">
        <v>23</v>
      </c>
      <c r="D122" s="243" t="str">
        <f>IF(Selected_Crop=6,IF('PI | User'!$F$25="",'PI | User'!$E$25,'PI | User'!$F$25),"")</f>
        <v/>
      </c>
      <c r="E122" s="168"/>
      <c r="F122" s="504"/>
      <c r="G122" s="505"/>
      <c r="H122" s="505"/>
      <c r="I122" s="505"/>
      <c r="J122" s="506"/>
      <c r="L122" s="36"/>
    </row>
    <row r="123" spans="2:30" hidden="1" outlineLevel="1" x14ac:dyDescent="0.2">
      <c r="B123" s="20" t="str">
        <f>'Default | C_&amp;_I | Pulses'!B123</f>
        <v>On-farm irrigation cost</v>
      </c>
      <c r="C123" s="12" t="str">
        <f>'Default | C_&amp;_I | Pulses'!C123</f>
        <v>$ / ML</v>
      </c>
      <c r="D123" s="18">
        <f>'Default | C_&amp;_I | Pulses'!D123</f>
        <v>65</v>
      </c>
      <c r="E123" s="168"/>
      <c r="F123" s="199"/>
      <c r="G123" s="200"/>
      <c r="H123" s="200"/>
      <c r="I123" s="200"/>
      <c r="J123" s="201"/>
      <c r="L123" s="36"/>
    </row>
    <row r="124" spans="2:30" hidden="1" outlineLevel="1" x14ac:dyDescent="0.2">
      <c r="B124" s="20" t="str">
        <f>'Default | C_&amp;_I | Pulses'!B124</f>
        <v>On-farm irrigation water losses</v>
      </c>
      <c r="C124" s="12" t="str">
        <f>'Default | C_&amp;_I | Pulses'!C124</f>
        <v>% of deliveries</v>
      </c>
      <c r="D124" s="159">
        <f>$K$124/100</f>
        <v>0.1</v>
      </c>
      <c r="E124" s="168"/>
      <c r="F124" s="498"/>
      <c r="G124" s="499"/>
      <c r="H124" s="499"/>
      <c r="I124" s="499"/>
      <c r="J124" s="500"/>
      <c r="K124" s="208">
        <f>'Default | C_&amp;_I | Pulses'!$K$124</f>
        <v>10</v>
      </c>
    </row>
    <row r="125" spans="2:30" hidden="1" outlineLevel="1" x14ac:dyDescent="0.2">
      <c r="B125" s="22" t="str">
        <f>'Default | C_&amp;_I | Pulses'!B125</f>
        <v>High/medium Priority conversion factor</v>
      </c>
      <c r="C125" s="157" t="str">
        <f>'Default | C_&amp;_I | Pulses'!C125</f>
        <v>unitless</v>
      </c>
      <c r="D125" s="158">
        <f>'Default | C_&amp;_I | Pulses'!D125</f>
        <v>1.5</v>
      </c>
      <c r="E125" s="168"/>
      <c r="F125" s="498"/>
      <c r="G125" s="499"/>
      <c r="H125" s="499"/>
      <c r="I125" s="499"/>
      <c r="J125" s="500"/>
    </row>
    <row r="126" spans="2:30" hidden="1" outlineLevel="1" x14ac:dyDescent="0.2">
      <c r="B126" s="21" t="str">
        <f>'Default | C_&amp;_I | Pulses'!B126</f>
        <v xml:space="preserve">Reliability </v>
      </c>
      <c r="C126" s="11" t="str">
        <f>'Default | C_&amp;_I | Pulses'!C126</f>
        <v>%</v>
      </c>
      <c r="D126" s="160">
        <f>'Default | C_&amp;_I | Pulses'!D126</f>
        <v>0.66666666666666663</v>
      </c>
      <c r="E126" s="166"/>
      <c r="F126" s="501"/>
      <c r="G126" s="502"/>
      <c r="H126" s="502"/>
      <c r="I126" s="502"/>
      <c r="J126" s="503"/>
    </row>
    <row r="127" spans="2:30" hidden="1" outlineLevel="1" x14ac:dyDescent="0.2"/>
    <row r="128" spans="2:30" hidden="1" outlineLevel="1" x14ac:dyDescent="0.2">
      <c r="C128" s="108" t="s">
        <v>172</v>
      </c>
      <c r="D128" s="79" t="s">
        <v>173</v>
      </c>
      <c r="E128" s="108" t="s">
        <v>174</v>
      </c>
    </row>
    <row r="129" spans="2:13" ht="15" hidden="1" outlineLevel="1" x14ac:dyDescent="0.25">
      <c r="B129" s="23" t="s">
        <v>175</v>
      </c>
      <c r="C129" s="93" t="s">
        <v>23</v>
      </c>
      <c r="D129" s="24" t="s">
        <v>23</v>
      </c>
      <c r="E129" s="93" t="s">
        <v>23</v>
      </c>
    </row>
    <row r="130" spans="2:13" hidden="1" outlineLevel="1" x14ac:dyDescent="0.2">
      <c r="B130" s="19">
        <v>1</v>
      </c>
      <c r="C130" s="94" t="e">
        <f t="shared" ref="C130:C139" si="24">$D130/$D$126</f>
        <v>#VALUE!</v>
      </c>
      <c r="D130" s="25" t="e">
        <f t="shared" ref="D130:D139" si="25">$E130/(1-$D$124)</f>
        <v>#VALUE!</v>
      </c>
      <c r="E130" s="94" t="str">
        <f>$D$122</f>
        <v/>
      </c>
      <c r="I130" s="100"/>
      <c r="K130" s="36"/>
    </row>
    <row r="131" spans="2:13" hidden="1" outlineLevel="1" x14ac:dyDescent="0.2">
      <c r="B131" s="20">
        <v>2</v>
      </c>
      <c r="C131" s="95" t="e">
        <f t="shared" si="24"/>
        <v>#VALUE!</v>
      </c>
      <c r="D131" s="26" t="e">
        <f t="shared" si="25"/>
        <v>#VALUE!</v>
      </c>
      <c r="E131" s="95" t="str">
        <f>$E130</f>
        <v/>
      </c>
      <c r="K131" s="36"/>
    </row>
    <row r="132" spans="2:13" hidden="1" outlineLevel="1" x14ac:dyDescent="0.2">
      <c r="B132" s="20">
        <v>3</v>
      </c>
      <c r="C132" s="95" t="e">
        <f t="shared" si="24"/>
        <v>#VALUE!</v>
      </c>
      <c r="D132" s="26" t="e">
        <f t="shared" si="25"/>
        <v>#VALUE!</v>
      </c>
      <c r="E132" s="95" t="str">
        <f>$E131</f>
        <v/>
      </c>
      <c r="I132" s="100"/>
      <c r="K132" s="36"/>
      <c r="M132" s="36"/>
    </row>
    <row r="133" spans="2:13" hidden="1" outlineLevel="1" x14ac:dyDescent="0.2">
      <c r="B133" s="20">
        <v>4</v>
      </c>
      <c r="C133" s="95" t="e">
        <f t="shared" si="24"/>
        <v>#VALUE!</v>
      </c>
      <c r="D133" s="26" t="e">
        <f t="shared" si="25"/>
        <v>#VALUE!</v>
      </c>
      <c r="E133" s="95" t="str">
        <f>$E132</f>
        <v/>
      </c>
      <c r="I133" s="100"/>
      <c r="K133" s="36"/>
      <c r="M133" s="36"/>
    </row>
    <row r="134" spans="2:13" hidden="1" outlineLevel="1" x14ac:dyDescent="0.2">
      <c r="B134" s="20">
        <v>5</v>
      </c>
      <c r="C134" s="95" t="e">
        <f t="shared" si="24"/>
        <v>#VALUE!</v>
      </c>
      <c r="D134" s="26" t="e">
        <f t="shared" si="25"/>
        <v>#VALUE!</v>
      </c>
      <c r="E134" s="95" t="str">
        <f>$E133</f>
        <v/>
      </c>
      <c r="J134" s="100"/>
    </row>
    <row r="135" spans="2:13" hidden="1" outlineLevel="1" x14ac:dyDescent="0.2">
      <c r="B135" s="20">
        <v>6</v>
      </c>
      <c r="C135" s="95" t="e">
        <f t="shared" si="24"/>
        <v>#VALUE!</v>
      </c>
      <c r="D135" s="26" t="e">
        <f t="shared" si="25"/>
        <v>#VALUE!</v>
      </c>
      <c r="E135" s="95" t="str">
        <f t="shared" ref="E135:E137" si="26">$E134</f>
        <v/>
      </c>
      <c r="J135" s="100"/>
      <c r="K135" s="100"/>
    </row>
    <row r="136" spans="2:13" hidden="1" outlineLevel="1" x14ac:dyDescent="0.2">
      <c r="B136" s="20">
        <v>7</v>
      </c>
      <c r="C136" s="95" t="e">
        <f t="shared" si="24"/>
        <v>#VALUE!</v>
      </c>
      <c r="D136" s="26" t="e">
        <f t="shared" si="25"/>
        <v>#VALUE!</v>
      </c>
      <c r="E136" s="95" t="str">
        <f>$E135</f>
        <v/>
      </c>
      <c r="J136" s="100"/>
      <c r="K136" s="100"/>
    </row>
    <row r="137" spans="2:13" hidden="1" outlineLevel="1" x14ac:dyDescent="0.2">
      <c r="B137" s="20">
        <v>8</v>
      </c>
      <c r="C137" s="95" t="e">
        <f t="shared" si="24"/>
        <v>#VALUE!</v>
      </c>
      <c r="D137" s="26" t="e">
        <f t="shared" si="25"/>
        <v>#VALUE!</v>
      </c>
      <c r="E137" s="95" t="str">
        <f t="shared" si="26"/>
        <v/>
      </c>
      <c r="J137" s="100"/>
      <c r="K137" s="100"/>
    </row>
    <row r="138" spans="2:13" hidden="1" outlineLevel="1" x14ac:dyDescent="0.2">
      <c r="B138" s="20">
        <v>9</v>
      </c>
      <c r="C138" s="95" t="e">
        <f t="shared" si="24"/>
        <v>#VALUE!</v>
      </c>
      <c r="D138" s="26" t="e">
        <f t="shared" si="25"/>
        <v>#VALUE!</v>
      </c>
      <c r="E138" s="95" t="str">
        <f>$E137</f>
        <v/>
      </c>
      <c r="J138" s="100"/>
      <c r="K138" s="100"/>
    </row>
    <row r="139" spans="2:13" hidden="1" outlineLevel="1" x14ac:dyDescent="0.2">
      <c r="B139" s="20">
        <v>10</v>
      </c>
      <c r="C139" s="95" t="e">
        <f t="shared" si="24"/>
        <v>#VALUE!</v>
      </c>
      <c r="D139" s="26" t="e">
        <f t="shared" si="25"/>
        <v>#VALUE!</v>
      </c>
      <c r="E139" s="95" t="str">
        <f>$E138</f>
        <v/>
      </c>
      <c r="J139" s="100"/>
      <c r="K139" s="100"/>
    </row>
    <row r="140" spans="2:13" hidden="1" outlineLevel="1" x14ac:dyDescent="0.2">
      <c r="B140" s="20">
        <v>11</v>
      </c>
      <c r="C140" s="95" t="e">
        <f>$C139</f>
        <v>#VALUE!</v>
      </c>
      <c r="D140" s="26" t="e">
        <f>$D139</f>
        <v>#VALUE!</v>
      </c>
      <c r="E140" s="95"/>
    </row>
    <row r="141" spans="2:13" hidden="1" outlineLevel="1" x14ac:dyDescent="0.2">
      <c r="B141" s="20">
        <v>12</v>
      </c>
      <c r="C141" s="95" t="e">
        <f>$C140</f>
        <v>#VALUE!</v>
      </c>
      <c r="D141" s="26" t="e">
        <f t="shared" ref="D141:D143" si="27">$D140</f>
        <v>#VALUE!</v>
      </c>
      <c r="E141" s="95"/>
    </row>
    <row r="142" spans="2:13" hidden="1" outlineLevel="1" x14ac:dyDescent="0.2">
      <c r="B142" s="20">
        <v>13</v>
      </c>
      <c r="C142" s="95" t="e">
        <f>$C141</f>
        <v>#VALUE!</v>
      </c>
      <c r="D142" s="26" t="e">
        <f>$D141</f>
        <v>#VALUE!</v>
      </c>
      <c r="E142" s="95"/>
    </row>
    <row r="143" spans="2:13" hidden="1" outlineLevel="1" x14ac:dyDescent="0.2">
      <c r="B143" s="20">
        <v>14</v>
      </c>
      <c r="C143" s="95" t="e">
        <f>$C142</f>
        <v>#VALUE!</v>
      </c>
      <c r="D143" s="26" t="e">
        <f t="shared" si="27"/>
        <v>#VALUE!</v>
      </c>
      <c r="E143" s="95"/>
    </row>
    <row r="144" spans="2:13" hidden="1" outlineLevel="1" x14ac:dyDescent="0.2">
      <c r="B144" s="21" t="s">
        <v>27</v>
      </c>
      <c r="C144" s="96" t="e">
        <f>$C143</f>
        <v>#VALUE!</v>
      </c>
      <c r="D144" s="27" t="e">
        <f>$D143</f>
        <v>#VALUE!</v>
      </c>
      <c r="E144" s="96"/>
    </row>
    <row r="145" hidden="1" outlineLevel="1" x14ac:dyDescent="0.2"/>
    <row r="146" hidden="1" outlineLevel="1" x14ac:dyDescent="0.2"/>
    <row r="147" hidden="1" outlineLevel="1" x14ac:dyDescent="0.2"/>
    <row r="148" collapsed="1" x14ac:dyDescent="0.2"/>
  </sheetData>
  <sheetProtection algorithmName="SHA-512" hashValue="X6f5CO6wQWhQIqEpYcO5fVS8gXwrzKMCCapVN4/kDpTu+8cdMeWNNvLOWnE03U01Xuh9d3HhWYUma4rdH4qunA==" saltValue="s14+Kaic5YH0G5I4tNQYEA==" spinCount="100000" sheet="1" objects="1" scenarios="1" selectLockedCells="1" selectUnlockedCells="1"/>
  <mergeCells count="55">
    <mergeCell ref="F124:J124"/>
    <mergeCell ref="F125:J125"/>
    <mergeCell ref="F126:J126"/>
    <mergeCell ref="Q116:U116"/>
    <mergeCell ref="Q117:U117"/>
    <mergeCell ref="F121:J121"/>
    <mergeCell ref="F122:J122"/>
    <mergeCell ref="Q115:U115"/>
    <mergeCell ref="Q102:U102"/>
    <mergeCell ref="Q103:U103"/>
    <mergeCell ref="Q104:U104"/>
    <mergeCell ref="Q105:U105"/>
    <mergeCell ref="Q106:U106"/>
    <mergeCell ref="Q107:U107"/>
    <mergeCell ref="Q110:U110"/>
    <mergeCell ref="Q111:U111"/>
    <mergeCell ref="Q112:U112"/>
    <mergeCell ref="Q113:U113"/>
    <mergeCell ref="Q114:U114"/>
    <mergeCell ref="Q101:U101"/>
    <mergeCell ref="F87:J87"/>
    <mergeCell ref="F88:J88"/>
    <mergeCell ref="F89:J89"/>
    <mergeCell ref="F90:J90"/>
    <mergeCell ref="F91:J91"/>
    <mergeCell ref="F92:J92"/>
    <mergeCell ref="F93:J93"/>
    <mergeCell ref="F94:J94"/>
    <mergeCell ref="F95:J95"/>
    <mergeCell ref="F96:J96"/>
    <mergeCell ref="Q100:U100"/>
    <mergeCell ref="F86:J86"/>
    <mergeCell ref="F73:J73"/>
    <mergeCell ref="F74:J74"/>
    <mergeCell ref="F75:J75"/>
    <mergeCell ref="F76:J76"/>
    <mergeCell ref="F77:J77"/>
    <mergeCell ref="F78:J78"/>
    <mergeCell ref="F79:J79"/>
    <mergeCell ref="F80:J80"/>
    <mergeCell ref="F81:J81"/>
    <mergeCell ref="F82:J82"/>
    <mergeCell ref="F85:J85"/>
    <mergeCell ref="F70:J70"/>
    <mergeCell ref="F37:J37"/>
    <mergeCell ref="F38:J38"/>
    <mergeCell ref="F39:J39"/>
    <mergeCell ref="F42:J42"/>
    <mergeCell ref="F43:J43"/>
    <mergeCell ref="F44:J44"/>
    <mergeCell ref="F45:J45"/>
    <mergeCell ref="F65:J65"/>
    <mergeCell ref="F66:J66"/>
    <mergeCell ref="F68:J68"/>
    <mergeCell ref="F69:J69"/>
  </mergeCells>
  <conditionalFormatting sqref="O86:BC96">
    <cfRule type="cellIs" dxfId="1" priority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7" tint="0.59999389629810485"/>
  </sheetPr>
  <dimension ref="A1:BC159"/>
  <sheetViews>
    <sheetView topLeftCell="A159" workbookViewId="0"/>
  </sheetViews>
  <sheetFormatPr defaultColWidth="9.140625" defaultRowHeight="12" outlineLevelRow="2" x14ac:dyDescent="0.2"/>
  <cols>
    <col min="1" max="1" width="2.7109375" style="8" customWidth="1"/>
    <col min="2" max="2" width="32.7109375" style="8" customWidth="1"/>
    <col min="3" max="3" width="13.140625" style="9" customWidth="1"/>
    <col min="4" max="4" width="13.85546875" style="9" bestFit="1" customWidth="1"/>
    <col min="5" max="19" width="12.7109375" style="8" customWidth="1"/>
    <col min="20" max="16384" width="9.140625" style="8"/>
  </cols>
  <sheetData>
    <row r="1" spans="1:19" hidden="1" outlineLevel="1" x14ac:dyDescent="0.2"/>
    <row r="2" spans="1:19" s="30" customFormat="1" ht="18.75" hidden="1" outlineLevel="2" x14ac:dyDescent="0.25">
      <c r="A2" s="28" t="s">
        <v>270</v>
      </c>
      <c r="B2" s="28"/>
      <c r="C2" s="29"/>
      <c r="D2" s="29"/>
      <c r="E2" s="28"/>
      <c r="F2" s="28"/>
      <c r="G2" s="28"/>
      <c r="H2" s="28"/>
      <c r="I2" s="28"/>
      <c r="J2" s="28"/>
      <c r="K2" s="28"/>
      <c r="L2" s="28"/>
      <c r="R2" s="31"/>
      <c r="S2" s="31"/>
    </row>
    <row r="3" spans="1:19" ht="12.75" hidden="1" outlineLevel="2" thickBot="1" x14ac:dyDescent="0.25"/>
    <row r="4" spans="1:19" hidden="1" outlineLevel="2" x14ac:dyDescent="0.2">
      <c r="C4" s="67">
        <v>0</v>
      </c>
      <c r="D4" s="37">
        <v>1</v>
      </c>
      <c r="E4" s="37">
        <v>2</v>
      </c>
      <c r="F4" s="37">
        <v>3</v>
      </c>
      <c r="G4" s="37">
        <v>4</v>
      </c>
      <c r="H4" s="37">
        <v>5</v>
      </c>
      <c r="I4" s="37">
        <v>6</v>
      </c>
      <c r="J4" s="37">
        <v>7</v>
      </c>
      <c r="K4" s="37">
        <v>8</v>
      </c>
      <c r="L4" s="37">
        <v>9</v>
      </c>
      <c r="M4" s="37">
        <v>10</v>
      </c>
      <c r="N4" s="37">
        <v>11</v>
      </c>
      <c r="O4" s="37">
        <v>12</v>
      </c>
      <c r="P4" s="37">
        <v>13</v>
      </c>
      <c r="Q4" s="37">
        <v>14</v>
      </c>
      <c r="R4" s="37" t="s">
        <v>27</v>
      </c>
    </row>
    <row r="5" spans="1:19" ht="15" hidden="1" outlineLevel="2" x14ac:dyDescent="0.25">
      <c r="B5" s="57" t="s">
        <v>28</v>
      </c>
      <c r="C5" s="68" t="s">
        <v>7</v>
      </c>
      <c r="D5" s="62" t="s">
        <v>29</v>
      </c>
      <c r="E5" s="24" t="s">
        <v>30</v>
      </c>
      <c r="F5" s="24" t="s">
        <v>31</v>
      </c>
      <c r="G5" s="24" t="s">
        <v>32</v>
      </c>
      <c r="H5" s="24" t="s">
        <v>33</v>
      </c>
      <c r="I5" s="24" t="s">
        <v>34</v>
      </c>
      <c r="J5" s="24" t="s">
        <v>35</v>
      </c>
      <c r="K5" s="24" t="s">
        <v>36</v>
      </c>
      <c r="L5" s="24" t="s">
        <v>37</v>
      </c>
      <c r="M5" s="24" t="s">
        <v>38</v>
      </c>
      <c r="N5" s="24" t="s">
        <v>39</v>
      </c>
      <c r="O5" s="24" t="s">
        <v>40</v>
      </c>
      <c r="P5" s="24" t="s">
        <v>41</v>
      </c>
      <c r="Q5" s="24" t="s">
        <v>42</v>
      </c>
      <c r="R5" s="24" t="s">
        <v>43</v>
      </c>
      <c r="S5" s="9"/>
    </row>
    <row r="6" spans="1:19" s="43" customFormat="1" hidden="1" outlineLevel="2" x14ac:dyDescent="0.2">
      <c r="B6" s="58" t="s">
        <v>44</v>
      </c>
      <c r="C6" s="69" t="s">
        <v>45</v>
      </c>
      <c r="D6" s="63">
        <f>$D$41</f>
        <v>0</v>
      </c>
      <c r="E6" s="45">
        <f t="shared" ref="E6:R6" si="0">$D$41</f>
        <v>0</v>
      </c>
      <c r="F6" s="45">
        <f t="shared" si="0"/>
        <v>0</v>
      </c>
      <c r="G6" s="45">
        <f>$D$41</f>
        <v>0</v>
      </c>
      <c r="H6" s="45">
        <f t="shared" si="0"/>
        <v>0</v>
      </c>
      <c r="I6" s="45">
        <f t="shared" si="0"/>
        <v>0</v>
      </c>
      <c r="J6" s="45">
        <f t="shared" si="0"/>
        <v>0</v>
      </c>
      <c r="K6" s="45">
        <f t="shared" si="0"/>
        <v>0</v>
      </c>
      <c r="L6" s="45">
        <f t="shared" si="0"/>
        <v>0</v>
      </c>
      <c r="M6" s="45">
        <f t="shared" si="0"/>
        <v>0</v>
      </c>
      <c r="N6" s="45">
        <f t="shared" si="0"/>
        <v>0</v>
      </c>
      <c r="O6" s="45">
        <f t="shared" si="0"/>
        <v>0</v>
      </c>
      <c r="P6" s="45">
        <f t="shared" si="0"/>
        <v>0</v>
      </c>
      <c r="Q6" s="45">
        <f t="shared" si="0"/>
        <v>0</v>
      </c>
      <c r="R6" s="45">
        <f t="shared" si="0"/>
        <v>0</v>
      </c>
    </row>
    <row r="7" spans="1:19" s="43" customFormat="1" hidden="1" outlineLevel="2" x14ac:dyDescent="0.2">
      <c r="B7" s="59" t="s">
        <v>271</v>
      </c>
      <c r="C7" s="70" t="s">
        <v>272</v>
      </c>
      <c r="D7" s="64" t="e">
        <f ca="1">OFFSET($C$51,C$4,0)*$D$40</f>
        <v>#VALUE!</v>
      </c>
      <c r="E7" s="64" t="e">
        <f t="shared" ref="E7:R7" ca="1" si="1">OFFSET($C$51,D$4,0)*$D$40</f>
        <v>#VALUE!</v>
      </c>
      <c r="F7" s="64" t="e">
        <f t="shared" ca="1" si="1"/>
        <v>#VALUE!</v>
      </c>
      <c r="G7" s="64" t="e">
        <f t="shared" ca="1" si="1"/>
        <v>#VALUE!</v>
      </c>
      <c r="H7" s="64" t="e">
        <f t="shared" ca="1" si="1"/>
        <v>#VALUE!</v>
      </c>
      <c r="I7" s="64" t="e">
        <f t="shared" ca="1" si="1"/>
        <v>#VALUE!</v>
      </c>
      <c r="J7" s="64" t="e">
        <f t="shared" ca="1" si="1"/>
        <v>#VALUE!</v>
      </c>
      <c r="K7" s="64" t="e">
        <f t="shared" ca="1" si="1"/>
        <v>#VALUE!</v>
      </c>
      <c r="L7" s="64" t="e">
        <f t="shared" ca="1" si="1"/>
        <v>#VALUE!</v>
      </c>
      <c r="M7" s="64" t="e">
        <f t="shared" ca="1" si="1"/>
        <v>#VALUE!</v>
      </c>
      <c r="N7" s="64" t="e">
        <f t="shared" ca="1" si="1"/>
        <v>#VALUE!</v>
      </c>
      <c r="O7" s="64" t="e">
        <f t="shared" ca="1" si="1"/>
        <v>#VALUE!</v>
      </c>
      <c r="P7" s="64" t="e">
        <f t="shared" ca="1" si="1"/>
        <v>#VALUE!</v>
      </c>
      <c r="Q7" s="64" t="e">
        <f t="shared" ca="1" si="1"/>
        <v>#VALUE!</v>
      </c>
      <c r="R7" s="64" t="e">
        <f t="shared" ca="1" si="1"/>
        <v>#VALUE!</v>
      </c>
    </row>
    <row r="8" spans="1:19" s="43" customFormat="1" hidden="1" outlineLevel="2" x14ac:dyDescent="0.2">
      <c r="B8" s="59" t="s">
        <v>273</v>
      </c>
      <c r="C8" s="70" t="s">
        <v>47</v>
      </c>
      <c r="D8" s="64" t="e">
        <f ca="1">OFFSET($C$51,C$4,0)*OFFSET($D$51,C$4,0)*$D$40</f>
        <v>#VALUE!</v>
      </c>
      <c r="E8" s="64" t="e">
        <f t="shared" ref="E8:Q8" ca="1" si="2">OFFSET($C$51,D$4,0)*OFFSET($D$51,D$4,0)*$D$40</f>
        <v>#VALUE!</v>
      </c>
      <c r="F8" s="64" t="e">
        <f t="shared" ca="1" si="2"/>
        <v>#VALUE!</v>
      </c>
      <c r="G8" s="64" t="e">
        <f t="shared" ca="1" si="2"/>
        <v>#VALUE!</v>
      </c>
      <c r="H8" s="64" t="e">
        <f t="shared" ca="1" si="2"/>
        <v>#VALUE!</v>
      </c>
      <c r="I8" s="64" t="e">
        <f t="shared" ca="1" si="2"/>
        <v>#VALUE!</v>
      </c>
      <c r="J8" s="64" t="e">
        <f ca="1">OFFSET($C$51,I$4,0)*OFFSET($D$51,I$4,0)*$D$40</f>
        <v>#VALUE!</v>
      </c>
      <c r="K8" s="64" t="e">
        <f t="shared" ca="1" si="2"/>
        <v>#VALUE!</v>
      </c>
      <c r="L8" s="64" t="e">
        <f t="shared" ca="1" si="2"/>
        <v>#VALUE!</v>
      </c>
      <c r="M8" s="64" t="e">
        <f t="shared" ca="1" si="2"/>
        <v>#VALUE!</v>
      </c>
      <c r="N8" s="64" t="e">
        <f ca="1">OFFSET($C$51,M$4,0)*OFFSET($D$51,M$4,0)*$D$40</f>
        <v>#VALUE!</v>
      </c>
      <c r="O8" s="64" t="e">
        <f t="shared" ca="1" si="2"/>
        <v>#VALUE!</v>
      </c>
      <c r="P8" s="64" t="e">
        <f t="shared" ca="1" si="2"/>
        <v>#VALUE!</v>
      </c>
      <c r="Q8" s="64" t="e">
        <f t="shared" ca="1" si="2"/>
        <v>#VALUE!</v>
      </c>
      <c r="R8" s="64" t="e">
        <f ca="1">OFFSET($C$51,Q$4,0)*OFFSET($D$51,Q$4,0)*$D$40</f>
        <v>#VALUE!</v>
      </c>
    </row>
    <row r="9" spans="1:19" s="43" customFormat="1" hidden="1" outlineLevel="2" x14ac:dyDescent="0.2">
      <c r="B9" s="59" t="s">
        <v>274</v>
      </c>
      <c r="C9" s="70" t="s">
        <v>275</v>
      </c>
      <c r="D9" s="64" t="str">
        <f>$D$70</f>
        <v/>
      </c>
      <c r="E9" s="64" t="str">
        <f t="shared" ref="E9:R9" si="3">$D$70</f>
        <v/>
      </c>
      <c r="F9" s="64" t="str">
        <f t="shared" si="3"/>
        <v/>
      </c>
      <c r="G9" s="64" t="str">
        <f t="shared" si="3"/>
        <v/>
      </c>
      <c r="H9" s="64" t="str">
        <f t="shared" si="3"/>
        <v/>
      </c>
      <c r="I9" s="64" t="str">
        <f t="shared" si="3"/>
        <v/>
      </c>
      <c r="J9" s="64" t="str">
        <f t="shared" si="3"/>
        <v/>
      </c>
      <c r="K9" s="64" t="str">
        <f t="shared" si="3"/>
        <v/>
      </c>
      <c r="L9" s="64" t="str">
        <f t="shared" si="3"/>
        <v/>
      </c>
      <c r="M9" s="64" t="str">
        <f t="shared" si="3"/>
        <v/>
      </c>
      <c r="N9" s="64" t="str">
        <f t="shared" si="3"/>
        <v/>
      </c>
      <c r="O9" s="64" t="str">
        <f t="shared" si="3"/>
        <v/>
      </c>
      <c r="P9" s="64" t="str">
        <f t="shared" si="3"/>
        <v/>
      </c>
      <c r="Q9" s="64" t="str">
        <f t="shared" si="3"/>
        <v/>
      </c>
      <c r="R9" s="64" t="str">
        <f t="shared" si="3"/>
        <v/>
      </c>
    </row>
    <row r="10" spans="1:19" s="43" customFormat="1" hidden="1" outlineLevel="2" x14ac:dyDescent="0.2">
      <c r="B10" s="59" t="s">
        <v>276</v>
      </c>
      <c r="C10" s="70" t="s">
        <v>216</v>
      </c>
      <c r="D10" s="64">
        <f>$D$75</f>
        <v>190</v>
      </c>
      <c r="E10" s="64">
        <f t="shared" ref="E10:R10" si="4">$D$75</f>
        <v>190</v>
      </c>
      <c r="F10" s="64">
        <f t="shared" si="4"/>
        <v>190</v>
      </c>
      <c r="G10" s="64">
        <f t="shared" si="4"/>
        <v>190</v>
      </c>
      <c r="H10" s="64">
        <f t="shared" si="4"/>
        <v>190</v>
      </c>
      <c r="I10" s="64">
        <f t="shared" si="4"/>
        <v>190</v>
      </c>
      <c r="J10" s="64">
        <f t="shared" si="4"/>
        <v>190</v>
      </c>
      <c r="K10" s="64">
        <f t="shared" si="4"/>
        <v>190</v>
      </c>
      <c r="L10" s="64">
        <f t="shared" si="4"/>
        <v>190</v>
      </c>
      <c r="M10" s="64">
        <f t="shared" si="4"/>
        <v>190</v>
      </c>
      <c r="N10" s="64">
        <f t="shared" si="4"/>
        <v>190</v>
      </c>
      <c r="O10" s="64">
        <f t="shared" si="4"/>
        <v>190</v>
      </c>
      <c r="P10" s="64">
        <f t="shared" si="4"/>
        <v>190</v>
      </c>
      <c r="Q10" s="64">
        <f t="shared" si="4"/>
        <v>190</v>
      </c>
      <c r="R10" s="64">
        <f t="shared" si="4"/>
        <v>190</v>
      </c>
    </row>
    <row r="11" spans="1:19" s="43" customFormat="1" hidden="1" outlineLevel="2" x14ac:dyDescent="0.2">
      <c r="B11" s="59"/>
      <c r="C11" s="70"/>
      <c r="D11" s="64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9" s="43" customFormat="1" hidden="1" outlineLevel="2" x14ac:dyDescent="0.2">
      <c r="B12" s="59" t="s">
        <v>50</v>
      </c>
      <c r="C12" s="70" t="s">
        <v>19</v>
      </c>
      <c r="D12" s="64" t="e">
        <f ca="1">(D$7*D$9)+(D$8*D$10)</f>
        <v>#VALUE!</v>
      </c>
      <c r="E12" s="64" t="e">
        <f t="shared" ref="E12:N12" ca="1" si="5">(E$7*E$9)+(E$8*E$10)</f>
        <v>#VALUE!</v>
      </c>
      <c r="F12" s="64" t="e">
        <f ca="1">(F$7*F$9)+(F$8*F$10)</f>
        <v>#VALUE!</v>
      </c>
      <c r="G12" s="64" t="e">
        <f t="shared" ca="1" si="5"/>
        <v>#VALUE!</v>
      </c>
      <c r="H12" s="64" t="e">
        <f ca="1">(H$7*H$9)+(H$8*H$10)</f>
        <v>#VALUE!</v>
      </c>
      <c r="I12" s="64" t="e">
        <f ca="1">(I$7*I$9)+(I$8*I$10)</f>
        <v>#VALUE!</v>
      </c>
      <c r="J12" s="64" t="e">
        <f ca="1">(J$7*J$9)+(J$8*J$10)</f>
        <v>#VALUE!</v>
      </c>
      <c r="K12" s="64" t="e">
        <f t="shared" ca="1" si="5"/>
        <v>#VALUE!</v>
      </c>
      <c r="L12" s="64" t="e">
        <f ca="1">(L$7*L$9)+(L$8*L$10)</f>
        <v>#VALUE!</v>
      </c>
      <c r="M12" s="64" t="e">
        <f ca="1">(M$7*M$9)+(M$8*M$10)</f>
        <v>#VALUE!</v>
      </c>
      <c r="N12" s="64" t="e">
        <f t="shared" ca="1" si="5"/>
        <v>#VALUE!</v>
      </c>
      <c r="O12" s="64" t="e">
        <f ca="1">(O$7*O$9)+(O$8*O$10)</f>
        <v>#VALUE!</v>
      </c>
      <c r="P12" s="64" t="e">
        <f ca="1">(P$7*P$9)+(P$8*P$10)</f>
        <v>#VALUE!</v>
      </c>
      <c r="Q12" s="64" t="e">
        <f ca="1">(Q$7*Q$9)+(Q$8*Q$10)</f>
        <v>#VALUE!</v>
      </c>
      <c r="R12" s="64" t="e">
        <f ca="1">(R$7*R$9)+(R$8*R$10)</f>
        <v>#VALUE!</v>
      </c>
    </row>
    <row r="13" spans="1:19" s="43" customFormat="1" hidden="1" outlineLevel="2" x14ac:dyDescent="0.2">
      <c r="B13" s="59"/>
      <c r="C13" s="70"/>
      <c r="D13" s="64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9" s="43" customFormat="1" hidden="1" outlineLevel="2" x14ac:dyDescent="0.2">
      <c r="B14" s="59" t="s">
        <v>277</v>
      </c>
      <c r="C14" s="70" t="s">
        <v>19</v>
      </c>
      <c r="D14" s="64" t="e">
        <f ca="1">((D$7*$D$71)*$D$72)*$D$73</f>
        <v>#VALUE!</v>
      </c>
      <c r="E14" s="64" t="e">
        <f t="shared" ref="E14:Q14" ca="1" si="6">((E$7*$D$71)*$D$72)*$D$73</f>
        <v>#VALUE!</v>
      </c>
      <c r="F14" s="64" t="e">
        <f t="shared" ca="1" si="6"/>
        <v>#VALUE!</v>
      </c>
      <c r="G14" s="64" t="e">
        <f t="shared" ca="1" si="6"/>
        <v>#VALUE!</v>
      </c>
      <c r="H14" s="64" t="e">
        <f ca="1">((H$7*$D$71)*$D$72)*$D$73</f>
        <v>#VALUE!</v>
      </c>
      <c r="I14" s="64" t="e">
        <f t="shared" ca="1" si="6"/>
        <v>#VALUE!</v>
      </c>
      <c r="J14" s="64" t="e">
        <f t="shared" ca="1" si="6"/>
        <v>#VALUE!</v>
      </c>
      <c r="K14" s="64" t="e">
        <f t="shared" ca="1" si="6"/>
        <v>#VALUE!</v>
      </c>
      <c r="L14" s="64" t="e">
        <f t="shared" ca="1" si="6"/>
        <v>#VALUE!</v>
      </c>
      <c r="M14" s="64" t="e">
        <f t="shared" ca="1" si="6"/>
        <v>#VALUE!</v>
      </c>
      <c r="N14" s="64" t="e">
        <f ca="1">((N$7*$D$71)*$D$72)*$D$73</f>
        <v>#VALUE!</v>
      </c>
      <c r="O14" s="64" t="e">
        <f t="shared" ca="1" si="6"/>
        <v>#VALUE!</v>
      </c>
      <c r="P14" s="64" t="e">
        <f t="shared" ca="1" si="6"/>
        <v>#VALUE!</v>
      </c>
      <c r="Q14" s="64" t="e">
        <f t="shared" ca="1" si="6"/>
        <v>#VALUE!</v>
      </c>
      <c r="R14" s="64" t="e">
        <f ca="1">((R$7*$D$71)*$D$72)*$D$73</f>
        <v>#VALUE!</v>
      </c>
    </row>
    <row r="15" spans="1:19" s="43" customFormat="1" hidden="1" outlineLevel="2" x14ac:dyDescent="0.2">
      <c r="B15" s="59"/>
      <c r="C15" s="70"/>
      <c r="D15" s="64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19" s="43" customFormat="1" hidden="1" outlineLevel="2" x14ac:dyDescent="0.2">
      <c r="B16" s="59" t="s">
        <v>52</v>
      </c>
      <c r="C16" s="70" t="s">
        <v>53</v>
      </c>
      <c r="D16" s="64" t="e">
        <f>D$112</f>
        <v>#VALUE!</v>
      </c>
      <c r="E16" s="64" t="e">
        <f>E$112</f>
        <v>#VALUE!</v>
      </c>
      <c r="F16" s="64" t="e">
        <f>F$112</f>
        <v>#VALUE!</v>
      </c>
      <c r="G16" s="64" t="e">
        <f>G$112</f>
        <v>#VALUE!</v>
      </c>
      <c r="H16" s="64" t="e">
        <f>H$112</f>
        <v>#VALUE!</v>
      </c>
      <c r="I16" s="64" t="e">
        <f t="shared" ref="I16" si="7">I$112</f>
        <v>#VALUE!</v>
      </c>
      <c r="J16" s="64" t="e">
        <f>J$112</f>
        <v>#VALUE!</v>
      </c>
      <c r="K16" s="64" t="e">
        <f>K$112</f>
        <v>#VALUE!</v>
      </c>
      <c r="L16" s="64" t="e">
        <f>L$112</f>
        <v>#VALUE!</v>
      </c>
      <c r="M16" s="64" t="e">
        <f t="shared" ref="M16" si="8">M$112</f>
        <v>#VALUE!</v>
      </c>
      <c r="N16" s="64" t="e">
        <f>N$112</f>
        <v>#VALUE!</v>
      </c>
      <c r="O16" s="64" t="e">
        <f>O$112</f>
        <v>#VALUE!</v>
      </c>
      <c r="P16" s="64" t="e">
        <f>O$16</f>
        <v>#VALUE!</v>
      </c>
      <c r="Q16" s="64" t="e">
        <f>P$16</f>
        <v>#VALUE!</v>
      </c>
      <c r="R16" s="64" t="e">
        <f>Q$16</f>
        <v>#VALUE!</v>
      </c>
    </row>
    <row r="17" spans="2:18" s="43" customFormat="1" hidden="1" outlineLevel="2" x14ac:dyDescent="0.2">
      <c r="B17" s="86" t="s">
        <v>54</v>
      </c>
      <c r="C17" s="87" t="s">
        <v>53</v>
      </c>
      <c r="D17" s="64" t="e">
        <f t="shared" ref="D17:O17" ca="1" si="9">(D$27*D$122)/$D$40</f>
        <v>#VALUE!</v>
      </c>
      <c r="E17" s="64" t="e">
        <f t="shared" ca="1" si="9"/>
        <v>#VALUE!</v>
      </c>
      <c r="F17" s="64" t="e">
        <f t="shared" ca="1" si="9"/>
        <v>#VALUE!</v>
      </c>
      <c r="G17" s="64" t="e">
        <f t="shared" ca="1" si="9"/>
        <v>#VALUE!</v>
      </c>
      <c r="H17" s="64" t="e">
        <f t="shared" ca="1" si="9"/>
        <v>#VALUE!</v>
      </c>
      <c r="I17" s="64" t="e">
        <f t="shared" ca="1" si="9"/>
        <v>#VALUE!</v>
      </c>
      <c r="J17" s="64" t="e">
        <f t="shared" ca="1" si="9"/>
        <v>#VALUE!</v>
      </c>
      <c r="K17" s="64" t="e">
        <f t="shared" ca="1" si="9"/>
        <v>#VALUE!</v>
      </c>
      <c r="L17" s="64" t="e">
        <f t="shared" ca="1" si="9"/>
        <v>#VALUE!</v>
      </c>
      <c r="M17" s="64" t="e">
        <f t="shared" ca="1" si="9"/>
        <v>#VALUE!</v>
      </c>
      <c r="N17" s="64" t="e">
        <f t="shared" ca="1" si="9"/>
        <v>#VALUE!</v>
      </c>
      <c r="O17" s="64" t="e">
        <f t="shared" ca="1" si="9"/>
        <v>#VALUE!</v>
      </c>
      <c r="P17" s="64" t="e">
        <f ca="1">O$17</f>
        <v>#VALUE!</v>
      </c>
      <c r="Q17" s="64" t="e">
        <f t="shared" ref="Q17" ca="1" si="10">P$17</f>
        <v>#VALUE!</v>
      </c>
      <c r="R17" s="64" t="e">
        <f ca="1">Q$17</f>
        <v>#VALUE!</v>
      </c>
    </row>
    <row r="18" spans="2:18" s="43" customFormat="1" hidden="1" outlineLevel="2" x14ac:dyDescent="0.2">
      <c r="B18" s="50"/>
      <c r="C18" s="72"/>
      <c r="D18" s="48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4"/>
    </row>
    <row r="19" spans="2:18" s="43" customFormat="1" hidden="1" outlineLevel="2" x14ac:dyDescent="0.2">
      <c r="B19" s="51"/>
      <c r="C19" s="73"/>
      <c r="D19" s="47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5"/>
    </row>
    <row r="20" spans="2:18" s="43" customFormat="1" hidden="1" outlineLevel="2" x14ac:dyDescent="0.2">
      <c r="B20" s="61" t="s">
        <v>55</v>
      </c>
      <c r="C20" s="74" t="s">
        <v>19</v>
      </c>
      <c r="D20" s="66" t="e">
        <f>D$16*$D$40</f>
        <v>#VALUE!</v>
      </c>
      <c r="E20" s="66" t="e">
        <f t="shared" ref="E20:N20" si="11">E$16*$D$40</f>
        <v>#VALUE!</v>
      </c>
      <c r="F20" s="66" t="e">
        <f t="shared" si="11"/>
        <v>#VALUE!</v>
      </c>
      <c r="G20" s="66" t="e">
        <f>G$16*$D$40</f>
        <v>#VALUE!</v>
      </c>
      <c r="H20" s="66" t="e">
        <f>H$16*$D$40</f>
        <v>#VALUE!</v>
      </c>
      <c r="I20" s="66" t="e">
        <f>I$16*$D$40</f>
        <v>#VALUE!</v>
      </c>
      <c r="J20" s="66" t="e">
        <f t="shared" si="11"/>
        <v>#VALUE!</v>
      </c>
      <c r="K20" s="66" t="e">
        <f>K$16*$D$40</f>
        <v>#VALUE!</v>
      </c>
      <c r="L20" s="66" t="e">
        <f>L$16*$D$40</f>
        <v>#VALUE!</v>
      </c>
      <c r="M20" s="66" t="e">
        <f>M$16*$D$40</f>
        <v>#VALUE!</v>
      </c>
      <c r="N20" s="66" t="e">
        <f t="shared" si="11"/>
        <v>#VALUE!</v>
      </c>
      <c r="O20" s="66" t="e">
        <f>O$16*$D$40</f>
        <v>#VALUE!</v>
      </c>
      <c r="P20" s="66" t="e">
        <f>P$16*$D$40</f>
        <v>#VALUE!</v>
      </c>
      <c r="Q20" s="66" t="e">
        <f>Q$16*$D$40</f>
        <v>#VALUE!</v>
      </c>
      <c r="R20" s="66" t="e">
        <f>R$16*$D$40</f>
        <v>#VALUE!</v>
      </c>
    </row>
    <row r="21" spans="2:18" s="43" customFormat="1" hidden="1" outlineLevel="2" x14ac:dyDescent="0.2">
      <c r="B21" s="59" t="s">
        <v>56</v>
      </c>
      <c r="C21" s="70" t="s">
        <v>19</v>
      </c>
      <c r="D21" s="64" t="e">
        <f ca="1">D$17*$D$40</f>
        <v>#VALUE!</v>
      </c>
      <c r="E21" s="64" t="e">
        <f t="shared" ref="E21:N21" ca="1" si="12">E$17*$D$40</f>
        <v>#VALUE!</v>
      </c>
      <c r="F21" s="64" t="e">
        <f t="shared" ca="1" si="12"/>
        <v>#VALUE!</v>
      </c>
      <c r="G21" s="64" t="e">
        <f ca="1">G$17*$D$40</f>
        <v>#VALUE!</v>
      </c>
      <c r="H21" s="64" t="e">
        <f ca="1">H$17*$D$40</f>
        <v>#VALUE!</v>
      </c>
      <c r="I21" s="64" t="e">
        <f t="shared" ca="1" si="12"/>
        <v>#VALUE!</v>
      </c>
      <c r="J21" s="64" t="e">
        <f ca="1">J$17*$D$40</f>
        <v>#VALUE!</v>
      </c>
      <c r="K21" s="64" t="e">
        <f ca="1">K$17*$D$40</f>
        <v>#VALUE!</v>
      </c>
      <c r="L21" s="64" t="e">
        <f ca="1">L$17*$D$40</f>
        <v>#VALUE!</v>
      </c>
      <c r="M21" s="64" t="e">
        <f ca="1">M$17*$D$40</f>
        <v>#VALUE!</v>
      </c>
      <c r="N21" s="64" t="e">
        <f t="shared" ca="1" si="12"/>
        <v>#VALUE!</v>
      </c>
      <c r="O21" s="64" t="e">
        <f ca="1">O$17*$D$40</f>
        <v>#VALUE!</v>
      </c>
      <c r="P21" s="64" t="e">
        <f ca="1">P$17*$D$40</f>
        <v>#VALUE!</v>
      </c>
      <c r="Q21" s="64" t="e">
        <f ca="1">Q$17*$D$40</f>
        <v>#VALUE!</v>
      </c>
      <c r="R21" s="64" t="e">
        <f ca="1">R$17*$D$40</f>
        <v>#VALUE!</v>
      </c>
    </row>
    <row r="22" spans="2:18" s="43" customFormat="1" hidden="1" outlineLevel="2" x14ac:dyDescent="0.2">
      <c r="B22" s="59"/>
      <c r="C22" s="70"/>
      <c r="D22" s="6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2:18" s="43" customFormat="1" hidden="1" outlineLevel="2" x14ac:dyDescent="0.2">
      <c r="B23" s="59" t="s">
        <v>57</v>
      </c>
      <c r="C23" s="70" t="s">
        <v>19</v>
      </c>
      <c r="D23" s="64" t="e">
        <f t="shared" ref="D23:O23" si="13">$D$40*D$126</f>
        <v>#VALUE!</v>
      </c>
      <c r="E23" s="64" t="e">
        <f t="shared" si="13"/>
        <v>#VALUE!</v>
      </c>
      <c r="F23" s="64" t="e">
        <f t="shared" si="13"/>
        <v>#VALUE!</v>
      </c>
      <c r="G23" s="64" t="e">
        <f t="shared" si="13"/>
        <v>#VALUE!</v>
      </c>
      <c r="H23" s="64" t="e">
        <f t="shared" si="13"/>
        <v>#VALUE!</v>
      </c>
      <c r="I23" s="64" t="e">
        <f t="shared" si="13"/>
        <v>#VALUE!</v>
      </c>
      <c r="J23" s="64" t="e">
        <f t="shared" si="13"/>
        <v>#VALUE!</v>
      </c>
      <c r="K23" s="64" t="e">
        <f t="shared" si="13"/>
        <v>#VALUE!</v>
      </c>
      <c r="L23" s="64" t="e">
        <f t="shared" si="13"/>
        <v>#VALUE!</v>
      </c>
      <c r="M23" s="64" t="e">
        <f t="shared" si="13"/>
        <v>#VALUE!</v>
      </c>
      <c r="N23" s="64" t="e">
        <f t="shared" si="13"/>
        <v>#VALUE!</v>
      </c>
      <c r="O23" s="64" t="e">
        <f t="shared" si="13"/>
        <v>#VALUE!</v>
      </c>
      <c r="P23" s="64" t="e">
        <f>O$23</f>
        <v>#VALUE!</v>
      </c>
      <c r="Q23" s="64" t="e">
        <f>P$23</f>
        <v>#VALUE!</v>
      </c>
      <c r="R23" s="64" t="e">
        <f>Q$23</f>
        <v>#VALUE!</v>
      </c>
    </row>
    <row r="24" spans="2:18" s="43" customFormat="1" hidden="1" outlineLevel="2" x14ac:dyDescent="0.2">
      <c r="B24" s="59"/>
      <c r="C24" s="70"/>
      <c r="D24" s="6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2:18" s="43" customFormat="1" hidden="1" outlineLevel="2" x14ac:dyDescent="0.2">
      <c r="B25" s="59" t="s">
        <v>58</v>
      </c>
      <c r="C25" s="70" t="s">
        <v>19</v>
      </c>
      <c r="D25" s="64" t="e">
        <f ca="1">D$12-D$14</f>
        <v>#VALUE!</v>
      </c>
      <c r="E25" s="44" t="e">
        <f t="shared" ref="E25:N25" ca="1" si="14">E$12-E$14</f>
        <v>#VALUE!</v>
      </c>
      <c r="F25" s="44" t="e">
        <f ca="1">F$12-F$14</f>
        <v>#VALUE!</v>
      </c>
      <c r="G25" s="44" t="e">
        <f ca="1">G$12-G$14</f>
        <v>#VALUE!</v>
      </c>
      <c r="H25" s="44" t="e">
        <f ca="1">H$12-H$14</f>
        <v>#VALUE!</v>
      </c>
      <c r="I25" s="44" t="e">
        <f t="shared" ca="1" si="14"/>
        <v>#VALUE!</v>
      </c>
      <c r="J25" s="44" t="e">
        <f ca="1">J$12-J$14</f>
        <v>#VALUE!</v>
      </c>
      <c r="K25" s="44" t="e">
        <f ca="1">K$12-K$14</f>
        <v>#VALUE!</v>
      </c>
      <c r="L25" s="44" t="e">
        <f ca="1">L$12-L$14</f>
        <v>#VALUE!</v>
      </c>
      <c r="M25" s="44" t="e">
        <f ca="1">M$12-M$14</f>
        <v>#VALUE!</v>
      </c>
      <c r="N25" s="44" t="e">
        <f t="shared" ca="1" si="14"/>
        <v>#VALUE!</v>
      </c>
      <c r="O25" s="44" t="e">
        <f ca="1">O$12-O$14</f>
        <v>#VALUE!</v>
      </c>
      <c r="P25" s="44" t="e">
        <f ca="1">P$12-P$14</f>
        <v>#VALUE!</v>
      </c>
      <c r="Q25" s="44" t="e">
        <f ca="1">Q$12-Q$14</f>
        <v>#VALUE!</v>
      </c>
      <c r="R25" s="44" t="e">
        <f ca="1">R$12-R$14</f>
        <v>#VALUE!</v>
      </c>
    </row>
    <row r="26" spans="2:18" s="43" customFormat="1" hidden="1" outlineLevel="2" x14ac:dyDescent="0.2">
      <c r="B26" s="59"/>
      <c r="C26" s="70"/>
      <c r="D26" s="6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2:18" s="43" customFormat="1" hidden="1" outlineLevel="2" x14ac:dyDescent="0.2">
      <c r="B27" s="59" t="s">
        <v>59</v>
      </c>
      <c r="C27" s="70" t="s">
        <v>272</v>
      </c>
      <c r="D27" s="64" t="e">
        <f ca="1">$D$71*D$7</f>
        <v>#VALUE!</v>
      </c>
      <c r="E27" s="64" t="e">
        <f t="shared" ref="E27:Q27" ca="1" si="15">$D$71*E$7</f>
        <v>#VALUE!</v>
      </c>
      <c r="F27" s="64" t="e">
        <f t="shared" ca="1" si="15"/>
        <v>#VALUE!</v>
      </c>
      <c r="G27" s="64" t="e">
        <f t="shared" ca="1" si="15"/>
        <v>#VALUE!</v>
      </c>
      <c r="H27" s="64" t="e">
        <f t="shared" ca="1" si="15"/>
        <v>#VALUE!</v>
      </c>
      <c r="I27" s="64" t="e">
        <f t="shared" ca="1" si="15"/>
        <v>#VALUE!</v>
      </c>
      <c r="J27" s="64" t="e">
        <f t="shared" ca="1" si="15"/>
        <v>#VALUE!</v>
      </c>
      <c r="K27" s="64" t="e">
        <f t="shared" ca="1" si="15"/>
        <v>#VALUE!</v>
      </c>
      <c r="L27" s="64" t="e">
        <f t="shared" ca="1" si="15"/>
        <v>#VALUE!</v>
      </c>
      <c r="M27" s="64" t="e">
        <f t="shared" ca="1" si="15"/>
        <v>#VALUE!</v>
      </c>
      <c r="N27" s="64" t="e">
        <f t="shared" ca="1" si="15"/>
        <v>#VALUE!</v>
      </c>
      <c r="O27" s="64" t="e">
        <f t="shared" ca="1" si="15"/>
        <v>#VALUE!</v>
      </c>
      <c r="P27" s="64" t="e">
        <f ca="1">$D$71*P$7</f>
        <v>#VALUE!</v>
      </c>
      <c r="Q27" s="64" t="e">
        <f t="shared" ca="1" si="15"/>
        <v>#VALUE!</v>
      </c>
      <c r="R27" s="64" t="e">
        <f ca="1">$D$71*R$7</f>
        <v>#VALUE!</v>
      </c>
    </row>
    <row r="28" spans="2:18" s="43" customFormat="1" hidden="1" outlineLevel="2" x14ac:dyDescent="0.2">
      <c r="B28" s="60" t="s">
        <v>60</v>
      </c>
      <c r="C28" s="71" t="s">
        <v>61</v>
      </c>
      <c r="D28" s="65" t="e">
        <f>$D$40*INDEX($D$141:$D$155,MATCH(D$4,$B$141:$B$155,0))</f>
        <v>#VALUE!</v>
      </c>
      <c r="E28" s="65" t="e">
        <f t="shared" ref="E28:R28" si="16">$D$40*INDEX($D$141:$D$155,MATCH(E$4,$B$141:$B$155,0))</f>
        <v>#VALUE!</v>
      </c>
      <c r="F28" s="65" t="e">
        <f t="shared" si="16"/>
        <v>#VALUE!</v>
      </c>
      <c r="G28" s="65" t="e">
        <f t="shared" si="16"/>
        <v>#VALUE!</v>
      </c>
      <c r="H28" s="65" t="e">
        <f t="shared" si="16"/>
        <v>#VALUE!</v>
      </c>
      <c r="I28" s="65" t="e">
        <f t="shared" si="16"/>
        <v>#VALUE!</v>
      </c>
      <c r="J28" s="65" t="e">
        <f t="shared" si="16"/>
        <v>#VALUE!</v>
      </c>
      <c r="K28" s="65" t="e">
        <f t="shared" si="16"/>
        <v>#VALUE!</v>
      </c>
      <c r="L28" s="65" t="e">
        <f t="shared" si="16"/>
        <v>#VALUE!</v>
      </c>
      <c r="M28" s="65" t="e">
        <f t="shared" si="16"/>
        <v>#VALUE!</v>
      </c>
      <c r="N28" s="65" t="e">
        <f t="shared" si="16"/>
        <v>#VALUE!</v>
      </c>
      <c r="O28" s="65" t="e">
        <f t="shared" si="16"/>
        <v>#VALUE!</v>
      </c>
      <c r="P28" s="65" t="e">
        <f t="shared" si="16"/>
        <v>#VALUE!</v>
      </c>
      <c r="Q28" s="65" t="e">
        <f t="shared" si="16"/>
        <v>#VALUE!</v>
      </c>
      <c r="R28" s="65" t="e">
        <f t="shared" si="16"/>
        <v>#VALUE!</v>
      </c>
    </row>
    <row r="29" spans="2:18" hidden="1" outlineLevel="2" x14ac:dyDescent="0.2">
      <c r="C29" s="75"/>
    </row>
    <row r="30" spans="2:18" ht="12.75" hidden="1" outlineLevel="2" thickBot="1" x14ac:dyDescent="0.25">
      <c r="C30" s="76"/>
    </row>
    <row r="31" spans="2:18" hidden="1" outlineLevel="2" x14ac:dyDescent="0.2"/>
    <row r="32" spans="2:18" hidden="1" outlineLevel="2" x14ac:dyDescent="0.2"/>
    <row r="33" spans="1:19" s="30" customFormat="1" ht="18.75" hidden="1" outlineLevel="1" collapsed="1" x14ac:dyDescent="0.25">
      <c r="A33" s="28" t="s">
        <v>278</v>
      </c>
      <c r="B33" s="28"/>
      <c r="C33" s="29"/>
      <c r="D33" s="29"/>
      <c r="E33" s="28"/>
      <c r="F33" s="28"/>
      <c r="G33" s="28"/>
      <c r="H33" s="28"/>
      <c r="I33" s="28"/>
      <c r="J33" s="28"/>
      <c r="K33" s="28"/>
      <c r="L33" s="28"/>
      <c r="R33" s="31"/>
      <c r="S33" s="31"/>
    </row>
    <row r="34" spans="1:19" hidden="1" outlineLevel="1" x14ac:dyDescent="0.2"/>
    <row r="35" spans="1:19" hidden="1" outlineLevel="1" x14ac:dyDescent="0.2"/>
    <row r="36" spans="1:19" ht="15" hidden="1" outlineLevel="1" x14ac:dyDescent="0.25">
      <c r="B36" s="23" t="str">
        <f>'Default | C_&amp;_I | Cotton'!B36</f>
        <v>Discount rate</v>
      </c>
      <c r="C36" s="24" t="str">
        <f>'Default | C_&amp;_I | Cotton'!C36</f>
        <v>%</v>
      </c>
      <c r="D36" s="244">
        <f>'Default | C_&amp;_I | Cotton'!D36</f>
        <v>7</v>
      </c>
    </row>
    <row r="37" spans="1:19" hidden="1" outlineLevel="1" x14ac:dyDescent="0.2"/>
    <row r="38" spans="1:19" hidden="1" outlineLevel="1" x14ac:dyDescent="0.2"/>
    <row r="39" spans="1:19" ht="15" hidden="1" outlineLevel="1" x14ac:dyDescent="0.25">
      <c r="B39" s="23" t="s">
        <v>65</v>
      </c>
      <c r="C39" s="24" t="s">
        <v>7</v>
      </c>
      <c r="D39" s="24" t="s">
        <v>66</v>
      </c>
      <c r="E39" s="24" t="s">
        <v>67</v>
      </c>
      <c r="F39" s="492" t="s">
        <v>68</v>
      </c>
      <c r="G39" s="493"/>
      <c r="H39" s="493"/>
      <c r="I39" s="493"/>
      <c r="J39" s="494"/>
    </row>
    <row r="40" spans="1:19" hidden="1" outlineLevel="1" x14ac:dyDescent="0.2">
      <c r="B40" s="19" t="s">
        <v>10</v>
      </c>
      <c r="C40" s="10" t="s">
        <v>69</v>
      </c>
      <c r="D40" s="237" t="str">
        <f>IF(Selected_Crop=7,IF('PI | User'!$F$13="",'PI | User'!$E$13,'PI | User'!$F$13),"")</f>
        <v/>
      </c>
      <c r="E40" s="165"/>
      <c r="F40" s="504"/>
      <c r="G40" s="505"/>
      <c r="H40" s="505"/>
      <c r="I40" s="505"/>
      <c r="J40" s="506"/>
    </row>
    <row r="41" spans="1:19" hidden="1" outlineLevel="1" x14ac:dyDescent="0.2">
      <c r="B41" s="21" t="str">
        <f>'Default | C_&amp;_I | Cotton'!B41</f>
        <v>Planting density</v>
      </c>
      <c r="C41" s="11" t="str">
        <f>'Default | C_&amp;_I | Cotton'!C41</f>
        <v>-</v>
      </c>
      <c r="D41" s="120">
        <f>'Default | C_&amp;_I | Cotton'!D41</f>
        <v>0</v>
      </c>
      <c r="E41" s="166"/>
      <c r="F41" s="501"/>
      <c r="G41" s="502"/>
      <c r="H41" s="502"/>
      <c r="I41" s="502"/>
      <c r="J41" s="503"/>
    </row>
    <row r="42" spans="1:19" hidden="1" outlineLevel="1" x14ac:dyDescent="0.2"/>
    <row r="43" spans="1:19" hidden="1" outlineLevel="1" x14ac:dyDescent="0.2"/>
    <row r="44" spans="1:19" ht="15" hidden="1" outlineLevel="1" x14ac:dyDescent="0.25">
      <c r="B44" s="23" t="s">
        <v>73</v>
      </c>
      <c r="C44" s="24" t="s">
        <v>7</v>
      </c>
      <c r="D44" s="24" t="s">
        <v>66</v>
      </c>
      <c r="E44" s="24" t="s">
        <v>67</v>
      </c>
      <c r="F44" s="492" t="s">
        <v>68</v>
      </c>
      <c r="G44" s="493"/>
      <c r="H44" s="493"/>
      <c r="I44" s="493"/>
      <c r="J44" s="494"/>
    </row>
    <row r="45" spans="1:19" hidden="1" outlineLevel="1" x14ac:dyDescent="0.2">
      <c r="B45" s="19" t="str">
        <f>'Default | C_&amp;_I | Cotton'!B45</f>
        <v>Cotton lint</v>
      </c>
      <c r="C45" s="10">
        <f>'Default | C_&amp;_I | Cotton'!C45</f>
        <v>0</v>
      </c>
      <c r="D45" s="15">
        <f>'Default | C_&amp;_I | Cotton'!D45</f>
        <v>0</v>
      </c>
      <c r="E45" s="165"/>
      <c r="F45" s="504"/>
      <c r="G45" s="505"/>
      <c r="H45" s="505"/>
      <c r="I45" s="505"/>
      <c r="J45" s="506"/>
    </row>
    <row r="46" spans="1:19" hidden="1" outlineLevel="1" x14ac:dyDescent="0.2">
      <c r="B46" s="124" t="str">
        <f>'Default | C_&amp;_I | Cotton'!B46</f>
        <v>First crop year</v>
      </c>
      <c r="C46" s="125" t="str">
        <f>'Default | C_&amp;_I | Cotton'!C46</f>
        <v>yr</v>
      </c>
      <c r="D46" s="125">
        <f>'Default | C_&amp;_I | Cotton'!D46</f>
        <v>1</v>
      </c>
      <c r="E46" s="167"/>
      <c r="F46" s="486"/>
      <c r="G46" s="487"/>
      <c r="H46" s="487"/>
      <c r="I46" s="487"/>
      <c r="J46" s="488"/>
    </row>
    <row r="47" spans="1:19" hidden="1" outlineLevel="1" x14ac:dyDescent="0.2">
      <c r="B47" s="124" t="str">
        <f>'Default | C_&amp;_I | Cotton'!B47</f>
        <v>Maturity year</v>
      </c>
      <c r="C47" s="125" t="str">
        <f>'Default | C_&amp;_I | Cotton'!C47</f>
        <v>yr</v>
      </c>
      <c r="D47" s="125">
        <f>'Default | C_&amp;_I | Cotton'!D47</f>
        <v>1</v>
      </c>
      <c r="E47" s="167"/>
      <c r="F47" s="486"/>
      <c r="G47" s="487"/>
      <c r="H47" s="487"/>
      <c r="I47" s="487"/>
      <c r="J47" s="488"/>
    </row>
    <row r="48" spans="1:19" hidden="1" outlineLevel="1" x14ac:dyDescent="0.2">
      <c r="B48" s="127" t="s">
        <v>79</v>
      </c>
      <c r="C48" s="128" t="s">
        <v>280</v>
      </c>
      <c r="D48" s="239" t="str">
        <f>IF(Selected_Crop=7,IF('PI | User'!$F$14="",'PI | User'!$E$14,'PI | User'!$F$14),"")</f>
        <v/>
      </c>
      <c r="E48" s="166"/>
      <c r="F48" s="489"/>
      <c r="G48" s="490"/>
      <c r="H48" s="490"/>
      <c r="I48" s="490"/>
      <c r="J48" s="491"/>
    </row>
    <row r="49" spans="1:8" hidden="1" outlineLevel="1" x14ac:dyDescent="0.2"/>
    <row r="50" spans="1:8" ht="30" hidden="1" outlineLevel="1" x14ac:dyDescent="0.25">
      <c r="A50" s="115"/>
      <c r="B50" s="106" t="s">
        <v>84</v>
      </c>
      <c r="C50" s="122" t="s">
        <v>281</v>
      </c>
      <c r="D50" s="122" t="s">
        <v>282</v>
      </c>
      <c r="E50" s="135" t="s">
        <v>283</v>
      </c>
      <c r="G50" s="119" t="s">
        <v>80</v>
      </c>
    </row>
    <row r="51" spans="1:8" hidden="1" outlineLevel="1" x14ac:dyDescent="0.2">
      <c r="B51" s="19">
        <f>'Default | C_&amp;_I | Cotton'!B51</f>
        <v>1</v>
      </c>
      <c r="C51" s="25" t="str">
        <f>IF($B51&gt;=$D$46,IF($B51&gt;=$D$47,$D$48,($D$48/($D$47-$D$46+1))+$C50),0)</f>
        <v/>
      </c>
      <c r="D51" s="104" t="e">
        <f>1/$E51</f>
        <v>#VALUE!</v>
      </c>
      <c r="E51" s="94" t="e">
        <f>$C51/$G$51</f>
        <v>#VALUE!</v>
      </c>
      <c r="G51" s="123">
        <f>'Default | C_&amp;_I | Cotton'!$G$51</f>
        <v>3.6</v>
      </c>
      <c r="H51" s="115" t="s">
        <v>284</v>
      </c>
    </row>
    <row r="52" spans="1:8" hidden="1" outlineLevel="1" x14ac:dyDescent="0.2">
      <c r="B52" s="20">
        <f>'Default | C_&amp;_I | Cotton'!B52</f>
        <v>2</v>
      </c>
      <c r="C52" s="26" t="str">
        <f t="shared" ref="C52:C64" si="17">IF($B52&gt;=$D$46,IF($B52&gt;=$D$47,$D$48,($D$48/($D$47-$D$46+1))+$C51),0)</f>
        <v/>
      </c>
      <c r="D52" s="141" t="e">
        <f>1/$E52</f>
        <v>#VALUE!</v>
      </c>
      <c r="E52" s="95" t="e">
        <f>$C52/$G$51</f>
        <v>#VALUE!</v>
      </c>
    </row>
    <row r="53" spans="1:8" hidden="1" outlineLevel="1" x14ac:dyDescent="0.2">
      <c r="B53" s="20">
        <f>'Default | C_&amp;_I | Cotton'!B53</f>
        <v>3</v>
      </c>
      <c r="C53" s="26" t="str">
        <f>IF($B53&gt;=$D$46,IF($B53&gt;=$D$47,$D$48,($D$48/($D$47-$D$46+1))+$C52),0)</f>
        <v/>
      </c>
      <c r="D53" s="141" t="e">
        <f t="shared" ref="D53:D63" si="18">1/$E53</f>
        <v>#VALUE!</v>
      </c>
      <c r="E53" s="95" t="e">
        <f>$C53/$G$51</f>
        <v>#VALUE!</v>
      </c>
    </row>
    <row r="54" spans="1:8" hidden="1" outlineLevel="1" x14ac:dyDescent="0.2">
      <c r="B54" s="20">
        <f>'Default | C_&amp;_I | Cotton'!B54</f>
        <v>4</v>
      </c>
      <c r="C54" s="26" t="str">
        <f t="shared" si="17"/>
        <v/>
      </c>
      <c r="D54" s="141" t="e">
        <f>1/$E54</f>
        <v>#VALUE!</v>
      </c>
      <c r="E54" s="95" t="e">
        <f t="shared" ref="E54:E64" si="19">$C54/$G$51</f>
        <v>#VALUE!</v>
      </c>
    </row>
    <row r="55" spans="1:8" hidden="1" outlineLevel="1" x14ac:dyDescent="0.2">
      <c r="B55" s="20">
        <f>'Default | C_&amp;_I | Cotton'!B55</f>
        <v>5</v>
      </c>
      <c r="C55" s="26" t="str">
        <f>IF($B55&gt;=$D$46,IF($B55&gt;=$D$47,$D$48,($D$48/($D$47-$D$46+1))+$C54),0)</f>
        <v/>
      </c>
      <c r="D55" s="141" t="e">
        <f t="shared" si="18"/>
        <v>#VALUE!</v>
      </c>
      <c r="E55" s="95" t="e">
        <f>$C55/$G$51</f>
        <v>#VALUE!</v>
      </c>
    </row>
    <row r="56" spans="1:8" hidden="1" outlineLevel="1" x14ac:dyDescent="0.2">
      <c r="B56" s="20">
        <f>'Default | C_&amp;_I | Cotton'!B56</f>
        <v>6</v>
      </c>
      <c r="C56" s="26" t="str">
        <f>IF($B56&gt;=$D$46,IF($B56&gt;=$D$47,$D$48,($D$48/($D$47-$D$46+1))+$C55),0)</f>
        <v/>
      </c>
      <c r="D56" s="141" t="e">
        <f t="shared" si="18"/>
        <v>#VALUE!</v>
      </c>
      <c r="E56" s="95" t="e">
        <f t="shared" si="19"/>
        <v>#VALUE!</v>
      </c>
    </row>
    <row r="57" spans="1:8" hidden="1" outlineLevel="1" x14ac:dyDescent="0.2">
      <c r="B57" s="20">
        <f>'Default | C_&amp;_I | Cotton'!B57</f>
        <v>7</v>
      </c>
      <c r="C57" s="26" t="str">
        <f>IF($B57&gt;=$D$46,IF($B57&gt;=$D$47,$D$48,($D$48/($D$47-$D$46+1))+$C56),0)</f>
        <v/>
      </c>
      <c r="D57" s="141" t="e">
        <f>1/$E57</f>
        <v>#VALUE!</v>
      </c>
      <c r="E57" s="95" t="e">
        <f t="shared" si="19"/>
        <v>#VALUE!</v>
      </c>
    </row>
    <row r="58" spans="1:8" hidden="1" outlineLevel="1" x14ac:dyDescent="0.2">
      <c r="B58" s="20">
        <f>'Default | C_&amp;_I | Cotton'!B58</f>
        <v>8</v>
      </c>
      <c r="C58" s="26" t="str">
        <f>IF($B58&gt;=$D$46,IF($B58&gt;=$D$47,$D$48,($D$48/($D$47-$D$46+1))+$C57),0)</f>
        <v/>
      </c>
      <c r="D58" s="141" t="e">
        <f>1/$E58</f>
        <v>#VALUE!</v>
      </c>
      <c r="E58" s="95" t="e">
        <f>$C58/$G$51</f>
        <v>#VALUE!</v>
      </c>
    </row>
    <row r="59" spans="1:8" hidden="1" outlineLevel="1" x14ac:dyDescent="0.2">
      <c r="B59" s="20">
        <f>'Default | C_&amp;_I | Cotton'!B59</f>
        <v>9</v>
      </c>
      <c r="C59" s="26" t="str">
        <f>IF($B59&gt;=$D$46,IF($B59&gt;=$D$47,$D$48,($D$48/($D$47-$D$46+1))+$C58),0)</f>
        <v/>
      </c>
      <c r="D59" s="141" t="e">
        <f t="shared" si="18"/>
        <v>#VALUE!</v>
      </c>
      <c r="E59" s="95" t="e">
        <f t="shared" si="19"/>
        <v>#VALUE!</v>
      </c>
    </row>
    <row r="60" spans="1:8" hidden="1" outlineLevel="1" x14ac:dyDescent="0.2">
      <c r="B60" s="20">
        <f>'Default | C_&amp;_I | Cotton'!B60</f>
        <v>10</v>
      </c>
      <c r="C60" s="26" t="str">
        <f t="shared" si="17"/>
        <v/>
      </c>
      <c r="D60" s="141" t="e">
        <f>1/$E60</f>
        <v>#VALUE!</v>
      </c>
      <c r="E60" s="95" t="e">
        <f>$C60/$G$51</f>
        <v>#VALUE!</v>
      </c>
    </row>
    <row r="61" spans="1:8" hidden="1" outlineLevel="1" x14ac:dyDescent="0.2">
      <c r="B61" s="20">
        <f>'Default | C_&amp;_I | Cotton'!B61</f>
        <v>11</v>
      </c>
      <c r="C61" s="26" t="str">
        <f>IF($B61&gt;=$D$46,IF($B61&gt;=$D$47,$D$48,($D$48/($D$47-$D$46+1))+$C60),0)</f>
        <v/>
      </c>
      <c r="D61" s="141" t="e">
        <f>1/$E61</f>
        <v>#VALUE!</v>
      </c>
      <c r="E61" s="95" t="e">
        <f t="shared" si="19"/>
        <v>#VALUE!</v>
      </c>
    </row>
    <row r="62" spans="1:8" hidden="1" outlineLevel="1" x14ac:dyDescent="0.2">
      <c r="B62" s="20">
        <f>'Default | C_&amp;_I | Cotton'!B62</f>
        <v>12</v>
      </c>
      <c r="C62" s="26" t="str">
        <f>IF($B62&gt;=$D$46,IF($B62&gt;=$D$47,$D$48,($D$48/($D$47-$D$46+1))+$C61),0)</f>
        <v/>
      </c>
      <c r="D62" s="141" t="e">
        <f t="shared" si="18"/>
        <v>#VALUE!</v>
      </c>
      <c r="E62" s="95" t="e">
        <f t="shared" si="19"/>
        <v>#VALUE!</v>
      </c>
    </row>
    <row r="63" spans="1:8" hidden="1" outlineLevel="1" x14ac:dyDescent="0.2">
      <c r="B63" s="20">
        <f>'Default | C_&amp;_I | Cotton'!B63</f>
        <v>13</v>
      </c>
      <c r="C63" s="26" t="str">
        <f>IF($B63&gt;=$D$46,IF($B63&gt;=$D$47,$D$48,($D$48/($D$47-$D$46+1))+$C62),0)</f>
        <v/>
      </c>
      <c r="D63" s="141" t="e">
        <f t="shared" si="18"/>
        <v>#VALUE!</v>
      </c>
      <c r="E63" s="95" t="e">
        <f>$C63/$G$51</f>
        <v>#VALUE!</v>
      </c>
    </row>
    <row r="64" spans="1:8" hidden="1" outlineLevel="1" x14ac:dyDescent="0.2">
      <c r="B64" s="20">
        <f>'Default | C_&amp;_I | Cotton'!B64</f>
        <v>14</v>
      </c>
      <c r="C64" s="26" t="str">
        <f t="shared" si="17"/>
        <v/>
      </c>
      <c r="D64" s="141" t="e">
        <f>1/$E64</f>
        <v>#VALUE!</v>
      </c>
      <c r="E64" s="95" t="e">
        <f t="shared" si="19"/>
        <v>#VALUE!</v>
      </c>
    </row>
    <row r="65" spans="2:10" hidden="1" outlineLevel="1" x14ac:dyDescent="0.2">
      <c r="B65" s="21" t="str">
        <f>'Default | C_&amp;_I | Cotton'!B65</f>
        <v>14+</v>
      </c>
      <c r="C65" s="27" t="str">
        <f>IF($B65&gt;=$D$46,IF($B65&gt;=$D$47,$D$48,($D$48/($D$47-$D$46+1))+$C64),0)</f>
        <v/>
      </c>
      <c r="D65" s="78" t="e">
        <f>1/$E65</f>
        <v>#VALUE!</v>
      </c>
      <c r="E65" s="96" t="e">
        <f>$C65/$G$51</f>
        <v>#VALUE!</v>
      </c>
    </row>
    <row r="66" spans="2:10" hidden="1" outlineLevel="1" x14ac:dyDescent="0.2"/>
    <row r="67" spans="2:10" hidden="1" outlineLevel="1" x14ac:dyDescent="0.2"/>
    <row r="68" spans="2:10" ht="15" hidden="1" outlineLevel="1" x14ac:dyDescent="0.25">
      <c r="B68" s="23" t="s">
        <v>86</v>
      </c>
      <c r="C68" s="24" t="s">
        <v>7</v>
      </c>
      <c r="D68" s="24" t="s">
        <v>66</v>
      </c>
      <c r="E68" s="24" t="s">
        <v>67</v>
      </c>
      <c r="F68" s="492" t="s">
        <v>68</v>
      </c>
      <c r="G68" s="493"/>
      <c r="H68" s="493"/>
      <c r="I68" s="493"/>
      <c r="J68" s="494"/>
    </row>
    <row r="69" spans="2:10" hidden="1" outlineLevel="1" x14ac:dyDescent="0.2">
      <c r="B69" s="121" t="s">
        <v>279</v>
      </c>
      <c r="C69" s="12"/>
      <c r="D69" s="18"/>
      <c r="E69" s="165"/>
      <c r="F69" s="504"/>
      <c r="G69" s="505"/>
      <c r="H69" s="505"/>
      <c r="I69" s="505"/>
      <c r="J69" s="506"/>
    </row>
    <row r="70" spans="2:10" hidden="1" outlineLevel="1" x14ac:dyDescent="0.2">
      <c r="B70" s="124" t="s">
        <v>14</v>
      </c>
      <c r="C70" s="125" t="s">
        <v>275</v>
      </c>
      <c r="D70" s="268" t="str">
        <f>IF(Selected_Crop=7,IF('PI | User'!$F$15="",'PI | User'!$E$15,'PI | User'!$F$15),"")</f>
        <v/>
      </c>
      <c r="E70" s="167"/>
      <c r="F70" s="486"/>
      <c r="G70" s="487"/>
      <c r="H70" s="487"/>
      <c r="I70" s="487"/>
      <c r="J70" s="488"/>
    </row>
    <row r="71" spans="2:10" hidden="1" outlineLevel="1" x14ac:dyDescent="0.2">
      <c r="B71" s="124" t="str">
        <f>'Default | C_&amp;_I | Cotton'!B71</f>
        <v>Weight</v>
      </c>
      <c r="C71" s="125" t="str">
        <f>'Default | C_&amp;_I | Cotton'!C71</f>
        <v>bale</v>
      </c>
      <c r="D71" s="125">
        <f>'Default | C_&amp;_I | Cotton'!D71</f>
        <v>1</v>
      </c>
      <c r="E71" s="167"/>
      <c r="F71" s="486"/>
      <c r="G71" s="487"/>
      <c r="H71" s="487"/>
      <c r="I71" s="487"/>
      <c r="J71" s="488"/>
    </row>
    <row r="72" spans="2:10" hidden="1" outlineLevel="1" x14ac:dyDescent="0.2">
      <c r="B72" s="124" t="str">
        <f>'Default | C_&amp;_I | Cotton'!B72</f>
        <v>Transport distance</v>
      </c>
      <c r="C72" s="125" t="str">
        <f>'Default | C_&amp;_I | Cotton'!C72</f>
        <v>km</v>
      </c>
      <c r="D72" s="125">
        <f>'Default | C_&amp;_I | Cotton'!D72</f>
        <v>280</v>
      </c>
      <c r="E72" s="167"/>
      <c r="F72" s="498"/>
      <c r="G72" s="499"/>
      <c r="H72" s="499"/>
      <c r="I72" s="499"/>
      <c r="J72" s="500"/>
    </row>
    <row r="73" spans="2:10" hidden="1" outlineLevel="1" x14ac:dyDescent="0.2">
      <c r="B73" s="124" t="str">
        <f>'Default | C_&amp;_I | Cotton'!B73</f>
        <v>Freight rate</v>
      </c>
      <c r="C73" s="125" t="str">
        <f>'Default | C_&amp;_I | Cotton'!C73</f>
        <v>$ / bale / km</v>
      </c>
      <c r="D73" s="130">
        <f>'Default | C_&amp;_I | Cotton'!D73</f>
        <v>8.5000000000000006E-2</v>
      </c>
      <c r="E73" s="167"/>
      <c r="F73" s="486"/>
      <c r="G73" s="487"/>
      <c r="H73" s="487"/>
      <c r="I73" s="487"/>
      <c r="J73" s="488"/>
    </row>
    <row r="74" spans="2:10" hidden="1" outlineLevel="1" x14ac:dyDescent="0.2">
      <c r="B74" s="126" t="str">
        <f>'Default | C_&amp;_I | Cotton'!B74</f>
        <v>Cotton seed</v>
      </c>
      <c r="C74" s="125"/>
      <c r="D74" s="125"/>
      <c r="E74" s="167"/>
      <c r="F74" s="498"/>
      <c r="G74" s="499"/>
      <c r="H74" s="499"/>
      <c r="I74" s="499"/>
      <c r="J74" s="500"/>
    </row>
    <row r="75" spans="2:10" hidden="1" outlineLevel="1" x14ac:dyDescent="0.2">
      <c r="B75" s="124" t="str">
        <f>'Default | C_&amp;_I | Cotton'!B75</f>
        <v>Price</v>
      </c>
      <c r="C75" s="125" t="str">
        <f>'Default | C_&amp;_I | Cotton'!C75</f>
        <v>$ / t</v>
      </c>
      <c r="D75" s="125">
        <f>'Default | C_&amp;_I | Cotton'!D75</f>
        <v>190</v>
      </c>
      <c r="E75" s="167"/>
      <c r="F75" s="486"/>
      <c r="G75" s="487"/>
      <c r="H75" s="487"/>
      <c r="I75" s="487"/>
      <c r="J75" s="488"/>
    </row>
    <row r="76" spans="2:10" hidden="1" outlineLevel="1" x14ac:dyDescent="0.2">
      <c r="B76" s="124" t="str">
        <f>'Default | C_&amp;_I | Cotton'!B76</f>
        <v>Weight</v>
      </c>
      <c r="C76" s="125" t="str">
        <f>'Default | C_&amp;_I | Cotton'!C76</f>
        <v>tonne</v>
      </c>
      <c r="D76" s="125">
        <f>'Default | C_&amp;_I | Cotton'!D76</f>
        <v>1</v>
      </c>
      <c r="E76" s="167"/>
      <c r="F76" s="486"/>
      <c r="G76" s="487"/>
      <c r="H76" s="487"/>
      <c r="I76" s="487"/>
      <c r="J76" s="488"/>
    </row>
    <row r="77" spans="2:10" hidden="1" outlineLevel="1" x14ac:dyDescent="0.2">
      <c r="B77" s="124" t="str">
        <f>'Default | C_&amp;_I | Cotton'!B77</f>
        <v>Transport distance</v>
      </c>
      <c r="C77" s="125" t="str">
        <f>'Default | C_&amp;_I | Cotton'!C77</f>
        <v>km</v>
      </c>
      <c r="D77" s="125">
        <f>'Default | C_&amp;_I | Cotton'!D77</f>
        <v>280</v>
      </c>
      <c r="E77" s="167"/>
      <c r="F77" s="498"/>
      <c r="G77" s="499"/>
      <c r="H77" s="499"/>
      <c r="I77" s="499"/>
      <c r="J77" s="500"/>
    </row>
    <row r="78" spans="2:10" hidden="1" outlineLevel="1" x14ac:dyDescent="0.2">
      <c r="B78" s="127" t="str">
        <f>'Default | C_&amp;_I | Cotton'!B78</f>
        <v>Freight rate</v>
      </c>
      <c r="C78" s="128" t="str">
        <f>'Default | C_&amp;_I | Cotton'!C78</f>
        <v>$ / t / km</v>
      </c>
      <c r="D78" s="129">
        <f>'Default | C_&amp;_I | Cotton'!D78</f>
        <v>0</v>
      </c>
      <c r="E78" s="166"/>
      <c r="F78" s="489"/>
      <c r="G78" s="490"/>
      <c r="H78" s="490"/>
      <c r="I78" s="490"/>
      <c r="J78" s="491"/>
    </row>
    <row r="79" spans="2:10" hidden="1" outlineLevel="1" x14ac:dyDescent="0.2"/>
    <row r="80" spans="2:10" hidden="1" outlineLevel="1" x14ac:dyDescent="0.2"/>
    <row r="81" spans="2:55" ht="15" hidden="1" outlineLevel="1" x14ac:dyDescent="0.25">
      <c r="B81" s="23" t="s">
        <v>95</v>
      </c>
      <c r="C81" s="24" t="s">
        <v>7</v>
      </c>
      <c r="D81" s="24" t="s">
        <v>66</v>
      </c>
      <c r="E81" s="24" t="s">
        <v>67</v>
      </c>
      <c r="F81" s="492" t="s">
        <v>68</v>
      </c>
      <c r="G81" s="493"/>
      <c r="H81" s="493"/>
      <c r="I81" s="493"/>
      <c r="J81" s="494"/>
    </row>
    <row r="82" spans="2:55" hidden="1" outlineLevel="1" x14ac:dyDescent="0.2">
      <c r="B82" s="19" t="s">
        <v>15</v>
      </c>
      <c r="C82" s="17" t="s">
        <v>257</v>
      </c>
      <c r="D82" s="237" t="str">
        <f>IF(Selected_Crop=7,IF('PI | User'!$F$16="",'PI | User'!$E$16,'PI | User'!$F$16),"")</f>
        <v/>
      </c>
      <c r="E82" s="165"/>
      <c r="F82" s="495"/>
      <c r="G82" s="496"/>
      <c r="H82" s="496"/>
      <c r="I82" s="496"/>
      <c r="J82" s="497"/>
    </row>
    <row r="83" spans="2:55" hidden="1" outlineLevel="1" x14ac:dyDescent="0.2">
      <c r="B83" s="20" t="s">
        <v>96</v>
      </c>
      <c r="C83" s="17" t="s">
        <v>53</v>
      </c>
      <c r="D83" s="242" t="str">
        <f>IF(Selected_Crop=7,IF('PI | User'!$F$17="",'PI | User'!$E$17,'PI | User'!$F$17),"")</f>
        <v/>
      </c>
      <c r="E83" s="167"/>
      <c r="F83" s="486"/>
      <c r="G83" s="487"/>
      <c r="H83" s="487"/>
      <c r="I83" s="487"/>
      <c r="J83" s="488"/>
    </row>
    <row r="84" spans="2:55" hidden="1" outlineLevel="1" x14ac:dyDescent="0.2">
      <c r="B84" s="20" t="s">
        <v>97</v>
      </c>
      <c r="C84" s="17" t="s">
        <v>53</v>
      </c>
      <c r="D84" s="242" t="str">
        <f>IF(Selected_Crop=7,IF('PI | User'!$F$18="",'PI | User'!$E$18,'PI | User'!$F$18),"")</f>
        <v/>
      </c>
      <c r="E84" s="167"/>
      <c r="F84" s="486"/>
      <c r="G84" s="487"/>
      <c r="H84" s="487"/>
      <c r="I84" s="487"/>
      <c r="J84" s="488"/>
    </row>
    <row r="85" spans="2:55" hidden="1" outlineLevel="1" x14ac:dyDescent="0.2">
      <c r="B85" s="20" t="str">
        <f>'Default | C_&amp;_I | Cotton'!B85</f>
        <v>On-farm dam capacity</v>
      </c>
      <c r="C85" s="17" t="str">
        <f>'Default | C_&amp;_I | Cotton'!C85</f>
        <v>ML / ha</v>
      </c>
      <c r="D85" s="26">
        <f>'Default | C_&amp;_I | Cotton'!D85</f>
        <v>0</v>
      </c>
      <c r="E85" s="167"/>
      <c r="F85" s="486"/>
      <c r="G85" s="487"/>
      <c r="H85" s="487"/>
      <c r="I85" s="487"/>
      <c r="J85" s="488"/>
    </row>
    <row r="86" spans="2:55" hidden="1" outlineLevel="1" x14ac:dyDescent="0.2">
      <c r="B86" s="20" t="str">
        <f>'Default | C_&amp;_I | Cotton'!B86</f>
        <v>On-farm storage cost</v>
      </c>
      <c r="C86" s="17" t="str">
        <f>'Default | C_&amp;_I | Cotton'!C86</f>
        <v>$ / ML</v>
      </c>
      <c r="D86" s="17">
        <f>'Default | C_&amp;_I | Cotton'!D86</f>
        <v>1100</v>
      </c>
      <c r="E86" s="167"/>
      <c r="F86" s="486"/>
      <c r="G86" s="487"/>
      <c r="H86" s="487"/>
      <c r="I86" s="487"/>
      <c r="J86" s="488"/>
    </row>
    <row r="87" spans="2:55" hidden="1" outlineLevel="1" x14ac:dyDescent="0.2">
      <c r="B87" s="20" t="s">
        <v>101</v>
      </c>
      <c r="C87" s="17" t="s">
        <v>100</v>
      </c>
      <c r="D87" s="242" t="str">
        <f>IF(Selected_Crop=7,IF('PI | User'!$F$19="",'PI | User'!$E$19,'PI | User'!$F$19),"")</f>
        <v/>
      </c>
      <c r="E87" s="167"/>
      <c r="F87" s="486"/>
      <c r="G87" s="487"/>
      <c r="H87" s="487"/>
      <c r="I87" s="487"/>
      <c r="J87" s="488"/>
    </row>
    <row r="88" spans="2:55" hidden="1" outlineLevel="1" x14ac:dyDescent="0.2">
      <c r="B88" s="20" t="str">
        <f>'Default | C_&amp;_I | Cotton'!B88</f>
        <v>Farm infrastructure</v>
      </c>
      <c r="C88" s="17" t="str">
        <f>'Default | C_&amp;_I | Cotton'!C88</f>
        <v>$</v>
      </c>
      <c r="D88" s="242" t="str">
        <f>IF(Selected_Crop=7,IF('PI | User'!$F$20="",'PI | User'!$E$20,'PI | User'!$F$20),"")</f>
        <v/>
      </c>
      <c r="E88" s="167"/>
      <c r="F88" s="486"/>
      <c r="G88" s="487"/>
      <c r="H88" s="487"/>
      <c r="I88" s="487"/>
      <c r="J88" s="488"/>
    </row>
    <row r="89" spans="2:55" hidden="1" outlineLevel="1" x14ac:dyDescent="0.2">
      <c r="B89" s="88"/>
      <c r="C89" s="85"/>
      <c r="D89" s="85"/>
      <c r="E89" s="167"/>
      <c r="F89" s="486"/>
      <c r="G89" s="487"/>
      <c r="H89" s="487"/>
      <c r="I89" s="487"/>
      <c r="J89" s="488"/>
    </row>
    <row r="90" spans="2:55" hidden="1" outlineLevel="1" x14ac:dyDescent="0.2">
      <c r="B90" s="90"/>
      <c r="C90" s="91"/>
      <c r="D90" s="91"/>
      <c r="E90" s="166"/>
      <c r="F90" s="489"/>
      <c r="G90" s="490"/>
      <c r="H90" s="490"/>
      <c r="I90" s="490"/>
      <c r="J90" s="491"/>
    </row>
    <row r="91" spans="2:55" hidden="1" outlineLevel="1" x14ac:dyDescent="0.2"/>
    <row r="92" spans="2:55" hidden="1" outlineLevel="1" x14ac:dyDescent="0.2"/>
    <row r="93" spans="2:55" s="1" customFormat="1" ht="24" hidden="1" outlineLevel="1" x14ac:dyDescent="0.25">
      <c r="B93" s="106" t="s">
        <v>107</v>
      </c>
      <c r="C93" s="107" t="s">
        <v>7</v>
      </c>
      <c r="D93" s="107" t="s">
        <v>66</v>
      </c>
      <c r="E93" s="107" t="s">
        <v>67</v>
      </c>
      <c r="F93" s="522" t="s">
        <v>68</v>
      </c>
      <c r="G93" s="523"/>
      <c r="H93" s="523"/>
      <c r="I93" s="523"/>
      <c r="J93" s="524"/>
      <c r="L93" s="79" t="s">
        <v>108</v>
      </c>
      <c r="M93" s="3" t="s">
        <v>109</v>
      </c>
      <c r="N93" s="79" t="s">
        <v>110</v>
      </c>
      <c r="O93" s="79" t="s">
        <v>111</v>
      </c>
      <c r="P93" s="79" t="s">
        <v>29</v>
      </c>
      <c r="Q93" s="79" t="s">
        <v>30</v>
      </c>
      <c r="R93" s="79" t="s">
        <v>31</v>
      </c>
      <c r="S93" s="79" t="s">
        <v>32</v>
      </c>
      <c r="T93" s="79" t="s">
        <v>33</v>
      </c>
      <c r="U93" s="79" t="s">
        <v>34</v>
      </c>
      <c r="V93" s="79" t="s">
        <v>35</v>
      </c>
      <c r="W93" s="79" t="s">
        <v>36</v>
      </c>
      <c r="X93" s="79" t="s">
        <v>37</v>
      </c>
      <c r="Y93" s="79" t="s">
        <v>38</v>
      </c>
      <c r="Z93" s="79" t="s">
        <v>39</v>
      </c>
      <c r="AA93" s="79" t="s">
        <v>40</v>
      </c>
      <c r="AB93" s="79" t="s">
        <v>41</v>
      </c>
      <c r="AC93" s="79" t="s">
        <v>42</v>
      </c>
      <c r="AD93" s="79" t="s">
        <v>112</v>
      </c>
      <c r="AE93" s="79" t="s">
        <v>113</v>
      </c>
      <c r="AF93" s="79" t="s">
        <v>114</v>
      </c>
      <c r="AG93" s="79" t="s">
        <v>115</v>
      </c>
      <c r="AH93" s="79" t="s">
        <v>116</v>
      </c>
      <c r="AI93" s="79" t="s">
        <v>117</v>
      </c>
      <c r="AJ93" s="79" t="s">
        <v>118</v>
      </c>
      <c r="AK93" s="79" t="s">
        <v>119</v>
      </c>
      <c r="AL93" s="79" t="s">
        <v>120</v>
      </c>
      <c r="AM93" s="79" t="s">
        <v>121</v>
      </c>
      <c r="AN93" s="79" t="s">
        <v>122</v>
      </c>
      <c r="AO93" s="79" t="s">
        <v>123</v>
      </c>
      <c r="AP93" s="79" t="s">
        <v>124</v>
      </c>
      <c r="AQ93" s="79" t="s">
        <v>125</v>
      </c>
      <c r="AR93" s="79" t="s">
        <v>126</v>
      </c>
      <c r="AS93" s="79" t="s">
        <v>127</v>
      </c>
      <c r="AT93" s="79" t="s">
        <v>128</v>
      </c>
      <c r="AU93" s="79" t="s">
        <v>129</v>
      </c>
      <c r="AV93" s="79" t="s">
        <v>130</v>
      </c>
      <c r="AW93" s="79" t="s">
        <v>131</v>
      </c>
      <c r="AX93" s="79" t="s">
        <v>132</v>
      </c>
      <c r="AY93" s="79" t="s">
        <v>133</v>
      </c>
      <c r="AZ93" s="79" t="s">
        <v>134</v>
      </c>
      <c r="BA93" s="79" t="s">
        <v>135</v>
      </c>
      <c r="BB93" s="79" t="s">
        <v>136</v>
      </c>
      <c r="BC93" s="79" t="s">
        <v>137</v>
      </c>
    </row>
    <row r="94" spans="2:55" hidden="1" outlineLevel="1" x14ac:dyDescent="0.2">
      <c r="B94" s="19" t="str">
        <f>'Default | C_&amp;_I | Cotton'!B94</f>
        <v>Slasher</v>
      </c>
      <c r="C94" s="15" t="str">
        <f>'Default | C_&amp;_I | Cotton'!C94</f>
        <v>$</v>
      </c>
      <c r="D94" s="15" t="e">
        <f>('Default | C_&amp;_I | Cotton'!$D94/SUM('Default | C_&amp;_I | Cotton'!$D$94:$D$107))*$D$108</f>
        <v>#VALUE!</v>
      </c>
      <c r="E94" s="165"/>
      <c r="F94" s="495"/>
      <c r="G94" s="496"/>
      <c r="H94" s="496"/>
      <c r="I94" s="496"/>
      <c r="J94" s="497"/>
      <c r="L94" s="99">
        <f>'Default | C_&amp;_I | Cotton'!L94</f>
        <v>0</v>
      </c>
      <c r="M94" s="99">
        <f>'Default | C_&amp;_I | Cotton'!M94</f>
        <v>25</v>
      </c>
      <c r="N94" s="99">
        <f t="shared" ref="N94:N107" si="20">COUNTIF($O94:$BC94,"=1")</f>
        <v>2</v>
      </c>
      <c r="O94" s="109">
        <f>IF(MOD(COLUMNS($O$93:O$93)-1,$M94)=0,1,0)</f>
        <v>1</v>
      </c>
      <c r="P94" s="109">
        <f>IF(MOD(COLUMNS($O$93:P$93)-1,$M94)=0,1,0)</f>
        <v>0</v>
      </c>
      <c r="Q94" s="109">
        <f>IF(MOD(COLUMNS($O$93:Q$93)-1,$M94)=0,1,0)</f>
        <v>0</v>
      </c>
      <c r="R94" s="109">
        <f>IF(MOD(COLUMNS($O$93:R$93)-1,$M94)=0,1,0)</f>
        <v>0</v>
      </c>
      <c r="S94" s="109">
        <f>IF(MOD(COLUMNS($O$93:S$93)-1,$M94)=0,1,0)</f>
        <v>0</v>
      </c>
      <c r="T94" s="109">
        <f>IF(MOD(COLUMNS($O$93:T$93)-1,$M94)=0,1,0)</f>
        <v>0</v>
      </c>
      <c r="U94" s="109">
        <f>IF(MOD(COLUMNS($O$93:U$93)-1,$M94)=0,1,0)</f>
        <v>0</v>
      </c>
      <c r="V94" s="109">
        <f>IF(MOD(COLUMNS($O$93:V$93)-1,$M94)=0,1,0)</f>
        <v>0</v>
      </c>
      <c r="W94" s="109">
        <f>IF(MOD(COLUMNS($O$93:W$93)-1,$M94)=0,1,0)</f>
        <v>0</v>
      </c>
      <c r="X94" s="109">
        <f>IF(MOD(COLUMNS($O$93:X$93)-1,$M94)=0,1,0)</f>
        <v>0</v>
      </c>
      <c r="Y94" s="109">
        <f>IF(MOD(COLUMNS($O$93:Y$93)-1,$M94)=0,1,0)</f>
        <v>0</v>
      </c>
      <c r="Z94" s="109">
        <f>IF(MOD(COLUMNS($O$93:Z$93)-1,$M94)=0,1,0)</f>
        <v>0</v>
      </c>
      <c r="AA94" s="109">
        <f>IF(MOD(COLUMNS($O$93:AA$93)-1,$M94)=0,1,0)</f>
        <v>0</v>
      </c>
      <c r="AB94" s="109">
        <f>IF(MOD(COLUMNS($O$93:AB$93)-1,$M94)=0,1,0)</f>
        <v>0</v>
      </c>
      <c r="AC94" s="109">
        <f>IF(MOD(COLUMNS($O$93:AC$93)-1,$M94)=0,1,0)</f>
        <v>0</v>
      </c>
      <c r="AD94" s="109">
        <f>IF(MOD(COLUMNS($O$93:AD$93)-1,$M94)=0,1,0)</f>
        <v>0</v>
      </c>
      <c r="AE94" s="109">
        <f>IF(MOD(COLUMNS($O$93:AE$93)-1,$M94)=0,1,0)</f>
        <v>0</v>
      </c>
      <c r="AF94" s="109">
        <f>IF(MOD(COLUMNS($O$93:AF$93)-1,$M94)=0,1,0)</f>
        <v>0</v>
      </c>
      <c r="AG94" s="109">
        <f>IF(MOD(COLUMNS($O$93:AG$93)-1,$M94)=0,1,0)</f>
        <v>0</v>
      </c>
      <c r="AH94" s="109">
        <f>IF(MOD(COLUMNS($O$93:AH$93)-1,$M94)=0,1,0)</f>
        <v>0</v>
      </c>
      <c r="AI94" s="109">
        <f>IF(MOD(COLUMNS($O$93:AI$93)-1,$M94)=0,1,0)</f>
        <v>0</v>
      </c>
      <c r="AJ94" s="109">
        <f>IF(MOD(COLUMNS($O$93:AJ$93)-1,$M94)=0,1,0)</f>
        <v>0</v>
      </c>
      <c r="AK94" s="109">
        <f>IF(MOD(COLUMNS($O$93:AK$93)-1,$M94)=0,1,0)</f>
        <v>0</v>
      </c>
      <c r="AL94" s="109">
        <f>IF(MOD(COLUMNS($O$93:AL$93)-1,$M94)=0,1,0)</f>
        <v>0</v>
      </c>
      <c r="AM94" s="109">
        <f>IF(MOD(COLUMNS($O$93:AM$93)-1,$M94)=0,1,0)</f>
        <v>0</v>
      </c>
      <c r="AN94" s="109">
        <f>IF(MOD(COLUMNS($O$93:AN$93)-1,$M94)=0,1,0)</f>
        <v>1</v>
      </c>
      <c r="AO94" s="109">
        <f>IF(MOD(COLUMNS($O$93:AO$93)-1,$M94)=0,1,0)</f>
        <v>0</v>
      </c>
      <c r="AP94" s="109">
        <f>IF(MOD(COLUMNS($O$93:AP$93)-1,$M94)=0,1,0)</f>
        <v>0</v>
      </c>
      <c r="AQ94" s="109">
        <f>IF(MOD(COLUMNS($O$93:AQ$93)-1,$M94)=0,1,0)</f>
        <v>0</v>
      </c>
      <c r="AR94" s="109">
        <f>IF(MOD(COLUMNS($O$93:AR$93)-1,$M94)=0,1,0)</f>
        <v>0</v>
      </c>
      <c r="AS94" s="109">
        <f>IF(MOD(COLUMNS($O$93:AS$93)-1,$M94)=0,1,0)</f>
        <v>0</v>
      </c>
      <c r="AT94" s="109">
        <f>IF(MOD(COLUMNS($O$93:AT$93)-1,$M94)=0,1,0)</f>
        <v>0</v>
      </c>
      <c r="AU94" s="109">
        <f>IF(MOD(COLUMNS($O$93:AU$93)-1,$M94)=0,1,0)</f>
        <v>0</v>
      </c>
      <c r="AV94" s="109">
        <f>IF(MOD(COLUMNS($O$93:AV$93)-1,$M94)=0,1,0)</f>
        <v>0</v>
      </c>
      <c r="AW94" s="109">
        <f>IF(MOD(COLUMNS($O$93:AW$93)-1,$M94)=0,1,0)</f>
        <v>0</v>
      </c>
      <c r="AX94" s="109">
        <f>IF(MOD(COLUMNS($O$93:AX$93)-1,$M94)=0,1,0)</f>
        <v>0</v>
      </c>
      <c r="AY94" s="109">
        <f>IF(MOD(COLUMNS($O$93:AY$93)-1,$M94)=0,1,0)</f>
        <v>0</v>
      </c>
      <c r="AZ94" s="109">
        <f>IF(MOD(COLUMNS($O$93:AZ$93)-1,$M94)=0,1,0)</f>
        <v>0</v>
      </c>
      <c r="BA94" s="109">
        <f>IF(MOD(COLUMNS($O$93:BA$93)-1,$M94)=0,1,0)</f>
        <v>0</v>
      </c>
      <c r="BB94" s="109">
        <f>IF(MOD(COLUMNS($O$93:BB$93)-1,$M94)=0,1,0)</f>
        <v>0</v>
      </c>
      <c r="BC94" s="109">
        <f>IF(MOD(COLUMNS($O$93:BC$93)-1,$M94)=0,1,0)</f>
        <v>0</v>
      </c>
    </row>
    <row r="95" spans="2:55" hidden="1" outlineLevel="1" x14ac:dyDescent="0.2">
      <c r="B95" s="20" t="str">
        <f>'Default | C_&amp;_I | Cotton'!B95</f>
        <v>Herbicide Boom</v>
      </c>
      <c r="C95" s="17" t="str">
        <f>'Default | C_&amp;_I | Cotton'!C95</f>
        <v>$</v>
      </c>
      <c r="D95" s="17" t="e">
        <f>('Default | C_&amp;_I | Cotton'!$D95/SUM('Default | C_&amp;_I | Cotton'!$D$94:$D$107))*$D$108</f>
        <v>#VALUE!</v>
      </c>
      <c r="E95" s="167"/>
      <c r="F95" s="486"/>
      <c r="G95" s="487"/>
      <c r="H95" s="487"/>
      <c r="I95" s="487"/>
      <c r="J95" s="488"/>
      <c r="L95" s="99">
        <f>'Default | C_&amp;_I | Cotton'!L95</f>
        <v>0</v>
      </c>
      <c r="M95" s="99">
        <f>'Default | C_&amp;_I | Cotton'!M95</f>
        <v>10</v>
      </c>
      <c r="N95" s="99">
        <f t="shared" si="20"/>
        <v>5</v>
      </c>
      <c r="O95" s="109">
        <f>IF(MOD(COLUMNS($O$93:O$93)-1,$M95)=0,1,0)</f>
        <v>1</v>
      </c>
      <c r="P95" s="109">
        <f>IF(MOD(COLUMNS($O$93:P$93)-1,$M95)=0,1,0)</f>
        <v>0</v>
      </c>
      <c r="Q95" s="109">
        <f>IF(MOD(COLUMNS($O$93:Q$93)-1,$M95)=0,1,0)</f>
        <v>0</v>
      </c>
      <c r="R95" s="109">
        <f>IF(MOD(COLUMNS($O$93:R$93)-1,$M95)=0,1,0)</f>
        <v>0</v>
      </c>
      <c r="S95" s="109">
        <f>IF(MOD(COLUMNS($O$93:S$93)-1,$M95)=0,1,0)</f>
        <v>0</v>
      </c>
      <c r="T95" s="109">
        <f>IF(MOD(COLUMNS($O$93:T$93)-1,$M95)=0,1,0)</f>
        <v>0</v>
      </c>
      <c r="U95" s="109">
        <f>IF(MOD(COLUMNS($O$93:U$93)-1,$M95)=0,1,0)</f>
        <v>0</v>
      </c>
      <c r="V95" s="109">
        <f>IF(MOD(COLUMNS($O$93:V$93)-1,$M95)=0,1,0)</f>
        <v>0</v>
      </c>
      <c r="W95" s="109">
        <f>IF(MOD(COLUMNS($O$93:W$93)-1,$M95)=0,1,0)</f>
        <v>0</v>
      </c>
      <c r="X95" s="109">
        <f>IF(MOD(COLUMNS($O$93:X$93)-1,$M95)=0,1,0)</f>
        <v>0</v>
      </c>
      <c r="Y95" s="109">
        <f>IF(MOD(COLUMNS($O$93:Y$93)-1,$M95)=0,1,0)</f>
        <v>1</v>
      </c>
      <c r="Z95" s="109">
        <f>IF(MOD(COLUMNS($O$93:Z$93)-1,$M95)=0,1,0)</f>
        <v>0</v>
      </c>
      <c r="AA95" s="109">
        <f>IF(MOD(COLUMNS($O$93:AA$93)-1,$M95)=0,1,0)</f>
        <v>0</v>
      </c>
      <c r="AB95" s="109">
        <f>IF(MOD(COLUMNS($O$93:AB$93)-1,$M95)=0,1,0)</f>
        <v>0</v>
      </c>
      <c r="AC95" s="109">
        <f>IF(MOD(COLUMNS($O$93:AC$93)-1,$M95)=0,1,0)</f>
        <v>0</v>
      </c>
      <c r="AD95" s="109">
        <f>IF(MOD(COLUMNS($O$93:AD$93)-1,$M95)=0,1,0)</f>
        <v>0</v>
      </c>
      <c r="AE95" s="109">
        <f>IF(MOD(COLUMNS($O$93:AE$93)-1,$M95)=0,1,0)</f>
        <v>0</v>
      </c>
      <c r="AF95" s="109">
        <f>IF(MOD(COLUMNS($O$93:AF$93)-1,$M95)=0,1,0)</f>
        <v>0</v>
      </c>
      <c r="AG95" s="109">
        <f>IF(MOD(COLUMNS($O$93:AG$93)-1,$M95)=0,1,0)</f>
        <v>0</v>
      </c>
      <c r="AH95" s="109">
        <f>IF(MOD(COLUMNS($O$93:AH$93)-1,$M95)=0,1,0)</f>
        <v>0</v>
      </c>
      <c r="AI95" s="109">
        <f>IF(MOD(COLUMNS($O$93:AI$93)-1,$M95)=0,1,0)</f>
        <v>1</v>
      </c>
      <c r="AJ95" s="109">
        <f>IF(MOD(COLUMNS($O$93:AJ$93)-1,$M95)=0,1,0)</f>
        <v>0</v>
      </c>
      <c r="AK95" s="109">
        <f>IF(MOD(COLUMNS($O$93:AK$93)-1,$M95)=0,1,0)</f>
        <v>0</v>
      </c>
      <c r="AL95" s="109">
        <f>IF(MOD(COLUMNS($O$93:AL$93)-1,$M95)=0,1,0)</f>
        <v>0</v>
      </c>
      <c r="AM95" s="109">
        <f>IF(MOD(COLUMNS($O$93:AM$93)-1,$M95)=0,1,0)</f>
        <v>0</v>
      </c>
      <c r="AN95" s="109">
        <f>IF(MOD(COLUMNS($O$93:AN$93)-1,$M95)=0,1,0)</f>
        <v>0</v>
      </c>
      <c r="AO95" s="109">
        <f>IF(MOD(COLUMNS($O$93:AO$93)-1,$M95)=0,1,0)</f>
        <v>0</v>
      </c>
      <c r="AP95" s="109">
        <f>IF(MOD(COLUMNS($O$93:AP$93)-1,$M95)=0,1,0)</f>
        <v>0</v>
      </c>
      <c r="AQ95" s="109">
        <f>IF(MOD(COLUMNS($O$93:AQ$93)-1,$M95)=0,1,0)</f>
        <v>0</v>
      </c>
      <c r="AR95" s="109">
        <f>IF(MOD(COLUMNS($O$93:AR$93)-1,$M95)=0,1,0)</f>
        <v>0</v>
      </c>
      <c r="AS95" s="109">
        <f>IF(MOD(COLUMNS($O$93:AS$93)-1,$M95)=0,1,0)</f>
        <v>1</v>
      </c>
      <c r="AT95" s="109">
        <f>IF(MOD(COLUMNS($O$93:AT$93)-1,$M95)=0,1,0)</f>
        <v>0</v>
      </c>
      <c r="AU95" s="109">
        <f>IF(MOD(COLUMNS($O$93:AU$93)-1,$M95)=0,1,0)</f>
        <v>0</v>
      </c>
      <c r="AV95" s="109">
        <f>IF(MOD(COLUMNS($O$93:AV$93)-1,$M95)=0,1,0)</f>
        <v>0</v>
      </c>
      <c r="AW95" s="109">
        <f>IF(MOD(COLUMNS($O$93:AW$93)-1,$M95)=0,1,0)</f>
        <v>0</v>
      </c>
      <c r="AX95" s="109">
        <f>IF(MOD(COLUMNS($O$93:AX$93)-1,$M95)=0,1,0)</f>
        <v>0</v>
      </c>
      <c r="AY95" s="109">
        <f>IF(MOD(COLUMNS($O$93:AY$93)-1,$M95)=0,1,0)</f>
        <v>0</v>
      </c>
      <c r="AZ95" s="109">
        <f>IF(MOD(COLUMNS($O$93:AZ$93)-1,$M95)=0,1,0)</f>
        <v>0</v>
      </c>
      <c r="BA95" s="109">
        <f>IF(MOD(COLUMNS($O$93:BA$93)-1,$M95)=0,1,0)</f>
        <v>0</v>
      </c>
      <c r="BB95" s="109">
        <f>IF(MOD(COLUMNS($O$93:BB$93)-1,$M95)=0,1,0)</f>
        <v>0</v>
      </c>
      <c r="BC95" s="109">
        <f>IF(MOD(COLUMNS($O$93:BC$93)-1,$M95)=0,1,0)</f>
        <v>1</v>
      </c>
    </row>
    <row r="96" spans="2:55" hidden="1" outlineLevel="1" x14ac:dyDescent="0.2">
      <c r="B96" s="20" t="str">
        <f>'Default | C_&amp;_I | Cotton'!B96</f>
        <v>Bike</v>
      </c>
      <c r="C96" s="17" t="str">
        <f>'Default | C_&amp;_I | Cotton'!C96</f>
        <v>$</v>
      </c>
      <c r="D96" s="17" t="e">
        <f>('Default | C_&amp;_I | Cotton'!$D96/SUM('Default | C_&amp;_I | Cotton'!$D$94:$D$107))*$D$108</f>
        <v>#VALUE!</v>
      </c>
      <c r="E96" s="167"/>
      <c r="F96" s="486"/>
      <c r="G96" s="487"/>
      <c r="H96" s="487"/>
      <c r="I96" s="487"/>
      <c r="J96" s="488"/>
      <c r="L96" s="99">
        <f>'Default | C_&amp;_I | Cotton'!L96</f>
        <v>0</v>
      </c>
      <c r="M96" s="99">
        <f>'Default | C_&amp;_I | Cotton'!M96</f>
        <v>10</v>
      </c>
      <c r="N96" s="99">
        <f t="shared" si="20"/>
        <v>5</v>
      </c>
      <c r="O96" s="109">
        <f>IF(MOD(COLUMNS($O$93:O$93)-1,$M96)=0,1,0)</f>
        <v>1</v>
      </c>
      <c r="P96" s="109">
        <f>IF(MOD(COLUMNS($O$93:P$93)-1,$M96)=0,1,0)</f>
        <v>0</v>
      </c>
      <c r="Q96" s="109">
        <f>IF(MOD(COLUMNS($O$93:Q$93)-1,$M96)=0,1,0)</f>
        <v>0</v>
      </c>
      <c r="R96" s="109">
        <f>IF(MOD(COLUMNS($O$93:R$93)-1,$M96)=0,1,0)</f>
        <v>0</v>
      </c>
      <c r="S96" s="109">
        <f>IF(MOD(COLUMNS($O$93:S$93)-1,$M96)=0,1,0)</f>
        <v>0</v>
      </c>
      <c r="T96" s="109">
        <f>IF(MOD(COLUMNS($O$93:T$93)-1,$M96)=0,1,0)</f>
        <v>0</v>
      </c>
      <c r="U96" s="109">
        <f>IF(MOD(COLUMNS($O$93:U$93)-1,$M96)=0,1,0)</f>
        <v>0</v>
      </c>
      <c r="V96" s="109">
        <f>IF(MOD(COLUMNS($O$93:V$93)-1,$M96)=0,1,0)</f>
        <v>0</v>
      </c>
      <c r="W96" s="109">
        <f>IF(MOD(COLUMNS($O$93:W$93)-1,$M96)=0,1,0)</f>
        <v>0</v>
      </c>
      <c r="X96" s="109">
        <f>IF(MOD(COLUMNS($O$93:X$93)-1,$M96)=0,1,0)</f>
        <v>0</v>
      </c>
      <c r="Y96" s="109">
        <f>IF(MOD(COLUMNS($O$93:Y$93)-1,$M96)=0,1,0)</f>
        <v>1</v>
      </c>
      <c r="Z96" s="109">
        <f>IF(MOD(COLUMNS($O$93:Z$93)-1,$M96)=0,1,0)</f>
        <v>0</v>
      </c>
      <c r="AA96" s="109">
        <f>IF(MOD(COLUMNS($O$93:AA$93)-1,$M96)=0,1,0)</f>
        <v>0</v>
      </c>
      <c r="AB96" s="109">
        <f>IF(MOD(COLUMNS($O$93:AB$93)-1,$M96)=0,1,0)</f>
        <v>0</v>
      </c>
      <c r="AC96" s="109">
        <f>IF(MOD(COLUMNS($O$93:AC$93)-1,$M96)=0,1,0)</f>
        <v>0</v>
      </c>
      <c r="AD96" s="109">
        <f>IF(MOD(COLUMNS($O$93:AD$93)-1,$M96)=0,1,0)</f>
        <v>0</v>
      </c>
      <c r="AE96" s="109">
        <f>IF(MOD(COLUMNS($O$93:AE$93)-1,$M96)=0,1,0)</f>
        <v>0</v>
      </c>
      <c r="AF96" s="109">
        <f>IF(MOD(COLUMNS($O$93:AF$93)-1,$M96)=0,1,0)</f>
        <v>0</v>
      </c>
      <c r="AG96" s="109">
        <f>IF(MOD(COLUMNS($O$93:AG$93)-1,$M96)=0,1,0)</f>
        <v>0</v>
      </c>
      <c r="AH96" s="109">
        <f>IF(MOD(COLUMNS($O$93:AH$93)-1,$M96)=0,1,0)</f>
        <v>0</v>
      </c>
      <c r="AI96" s="109">
        <f>IF(MOD(COLUMNS($O$93:AI$93)-1,$M96)=0,1,0)</f>
        <v>1</v>
      </c>
      <c r="AJ96" s="109">
        <f>IF(MOD(COLUMNS($O$93:AJ$93)-1,$M96)=0,1,0)</f>
        <v>0</v>
      </c>
      <c r="AK96" s="109">
        <f>IF(MOD(COLUMNS($O$93:AK$93)-1,$M96)=0,1,0)</f>
        <v>0</v>
      </c>
      <c r="AL96" s="109">
        <f>IF(MOD(COLUMNS($O$93:AL$93)-1,$M96)=0,1,0)</f>
        <v>0</v>
      </c>
      <c r="AM96" s="109">
        <f>IF(MOD(COLUMNS($O$93:AM$93)-1,$M96)=0,1,0)</f>
        <v>0</v>
      </c>
      <c r="AN96" s="109">
        <f>IF(MOD(COLUMNS($O$93:AN$93)-1,$M96)=0,1,0)</f>
        <v>0</v>
      </c>
      <c r="AO96" s="109">
        <f>IF(MOD(COLUMNS($O$93:AO$93)-1,$M96)=0,1,0)</f>
        <v>0</v>
      </c>
      <c r="AP96" s="109">
        <f>IF(MOD(COLUMNS($O$93:AP$93)-1,$M96)=0,1,0)</f>
        <v>0</v>
      </c>
      <c r="AQ96" s="109">
        <f>IF(MOD(COLUMNS($O$93:AQ$93)-1,$M96)=0,1,0)</f>
        <v>0</v>
      </c>
      <c r="AR96" s="109">
        <f>IF(MOD(COLUMNS($O$93:AR$93)-1,$M96)=0,1,0)</f>
        <v>0</v>
      </c>
      <c r="AS96" s="109">
        <f>IF(MOD(COLUMNS($O$93:AS$93)-1,$M96)=0,1,0)</f>
        <v>1</v>
      </c>
      <c r="AT96" s="109">
        <f>IF(MOD(COLUMNS($O$93:AT$93)-1,$M96)=0,1,0)</f>
        <v>0</v>
      </c>
      <c r="AU96" s="109">
        <f>IF(MOD(COLUMNS($O$93:AU$93)-1,$M96)=0,1,0)</f>
        <v>0</v>
      </c>
      <c r="AV96" s="109">
        <f>IF(MOD(COLUMNS($O$93:AV$93)-1,$M96)=0,1,0)</f>
        <v>0</v>
      </c>
      <c r="AW96" s="109">
        <f>IF(MOD(COLUMNS($O$93:AW$93)-1,$M96)=0,1,0)</f>
        <v>0</v>
      </c>
      <c r="AX96" s="109">
        <f>IF(MOD(COLUMNS($O$93:AX$93)-1,$M96)=0,1,0)</f>
        <v>0</v>
      </c>
      <c r="AY96" s="109">
        <f>IF(MOD(COLUMNS($O$93:AY$93)-1,$M96)=0,1,0)</f>
        <v>0</v>
      </c>
      <c r="AZ96" s="109">
        <f>IF(MOD(COLUMNS($O$93:AZ$93)-1,$M96)=0,1,0)</f>
        <v>0</v>
      </c>
      <c r="BA96" s="109">
        <f>IF(MOD(COLUMNS($O$93:BA$93)-1,$M96)=0,1,0)</f>
        <v>0</v>
      </c>
      <c r="BB96" s="109">
        <f>IF(MOD(COLUMNS($O$93:BB$93)-1,$M96)=0,1,0)</f>
        <v>0</v>
      </c>
      <c r="BC96" s="109">
        <f>IF(MOD(COLUMNS($O$93:BC$93)-1,$M96)=0,1,0)</f>
        <v>1</v>
      </c>
    </row>
    <row r="97" spans="2:55" hidden="1" outlineLevel="1" x14ac:dyDescent="0.2">
      <c r="B97" s="20" t="str">
        <f>'Default | C_&amp;_I | Cotton'!B97</f>
        <v>Airblast Sprayer</v>
      </c>
      <c r="C97" s="17" t="str">
        <f>'Default | C_&amp;_I | Cotton'!C97</f>
        <v>$</v>
      </c>
      <c r="D97" s="17" t="e">
        <f>('Default | C_&amp;_I | Cotton'!$D97/SUM('Default | C_&amp;_I | Cotton'!$D$94:$D$107))*$D$108</f>
        <v>#VALUE!</v>
      </c>
      <c r="E97" s="167"/>
      <c r="F97" s="486"/>
      <c r="G97" s="487"/>
      <c r="H97" s="487"/>
      <c r="I97" s="487"/>
      <c r="J97" s="488"/>
      <c r="L97" s="99">
        <f>'Default | C_&amp;_I | Cotton'!L97</f>
        <v>0</v>
      </c>
      <c r="M97" s="99">
        <f>'Default | C_&amp;_I | Cotton'!M97</f>
        <v>10</v>
      </c>
      <c r="N97" s="99">
        <f t="shared" si="20"/>
        <v>5</v>
      </c>
      <c r="O97" s="109">
        <f>IF(MOD(COLUMNS($O$93:O$93)-1,$M97)=0,1,0)</f>
        <v>1</v>
      </c>
      <c r="P97" s="109">
        <f>IF(MOD(COLUMNS($O$93:P$93)-1,$M97)=0,1,0)</f>
        <v>0</v>
      </c>
      <c r="Q97" s="109">
        <f>IF(MOD(COLUMNS($O$93:Q$93)-1,$M97)=0,1,0)</f>
        <v>0</v>
      </c>
      <c r="R97" s="109">
        <f>IF(MOD(COLUMNS($O$93:R$93)-1,$M97)=0,1,0)</f>
        <v>0</v>
      </c>
      <c r="S97" s="109">
        <f>IF(MOD(COLUMNS($O$93:S$93)-1,$M97)=0,1,0)</f>
        <v>0</v>
      </c>
      <c r="T97" s="109">
        <f>IF(MOD(COLUMNS($O$93:T$93)-1,$M97)=0,1,0)</f>
        <v>0</v>
      </c>
      <c r="U97" s="109">
        <f>IF(MOD(COLUMNS($O$93:U$93)-1,$M97)=0,1,0)</f>
        <v>0</v>
      </c>
      <c r="V97" s="109">
        <f>IF(MOD(COLUMNS($O$93:V$93)-1,$M97)=0,1,0)</f>
        <v>0</v>
      </c>
      <c r="W97" s="109">
        <f>IF(MOD(COLUMNS($O$93:W$93)-1,$M97)=0,1,0)</f>
        <v>0</v>
      </c>
      <c r="X97" s="109">
        <f>IF(MOD(COLUMNS($O$93:X$93)-1,$M97)=0,1,0)</f>
        <v>0</v>
      </c>
      <c r="Y97" s="109">
        <f>IF(MOD(COLUMNS($O$93:Y$93)-1,$M97)=0,1,0)</f>
        <v>1</v>
      </c>
      <c r="Z97" s="109">
        <f>IF(MOD(COLUMNS($O$93:Z$93)-1,$M97)=0,1,0)</f>
        <v>0</v>
      </c>
      <c r="AA97" s="109">
        <f>IF(MOD(COLUMNS($O$93:AA$93)-1,$M97)=0,1,0)</f>
        <v>0</v>
      </c>
      <c r="AB97" s="109">
        <f>IF(MOD(COLUMNS($O$93:AB$93)-1,$M97)=0,1,0)</f>
        <v>0</v>
      </c>
      <c r="AC97" s="109">
        <f>IF(MOD(COLUMNS($O$93:AC$93)-1,$M97)=0,1,0)</f>
        <v>0</v>
      </c>
      <c r="AD97" s="109">
        <f>IF(MOD(COLUMNS($O$93:AD$93)-1,$M97)=0,1,0)</f>
        <v>0</v>
      </c>
      <c r="AE97" s="109">
        <f>IF(MOD(COLUMNS($O$93:AE$93)-1,$M97)=0,1,0)</f>
        <v>0</v>
      </c>
      <c r="AF97" s="109">
        <f>IF(MOD(COLUMNS($O$93:AF$93)-1,$M97)=0,1,0)</f>
        <v>0</v>
      </c>
      <c r="AG97" s="109">
        <f>IF(MOD(COLUMNS($O$93:AG$93)-1,$M97)=0,1,0)</f>
        <v>0</v>
      </c>
      <c r="AH97" s="109">
        <f>IF(MOD(COLUMNS($O$93:AH$93)-1,$M97)=0,1,0)</f>
        <v>0</v>
      </c>
      <c r="AI97" s="109">
        <f>IF(MOD(COLUMNS($O$93:AI$93)-1,$M97)=0,1,0)</f>
        <v>1</v>
      </c>
      <c r="AJ97" s="109">
        <f>IF(MOD(COLUMNS($O$93:AJ$93)-1,$M97)=0,1,0)</f>
        <v>0</v>
      </c>
      <c r="AK97" s="109">
        <f>IF(MOD(COLUMNS($O$93:AK$93)-1,$M97)=0,1,0)</f>
        <v>0</v>
      </c>
      <c r="AL97" s="109">
        <f>IF(MOD(COLUMNS($O$93:AL$93)-1,$M97)=0,1,0)</f>
        <v>0</v>
      </c>
      <c r="AM97" s="109">
        <f>IF(MOD(COLUMNS($O$93:AM$93)-1,$M97)=0,1,0)</f>
        <v>0</v>
      </c>
      <c r="AN97" s="109">
        <f>IF(MOD(COLUMNS($O$93:AN$93)-1,$M97)=0,1,0)</f>
        <v>0</v>
      </c>
      <c r="AO97" s="109">
        <f>IF(MOD(COLUMNS($O$93:AO$93)-1,$M97)=0,1,0)</f>
        <v>0</v>
      </c>
      <c r="AP97" s="109">
        <f>IF(MOD(COLUMNS($O$93:AP$93)-1,$M97)=0,1,0)</f>
        <v>0</v>
      </c>
      <c r="AQ97" s="109">
        <f>IF(MOD(COLUMNS($O$93:AQ$93)-1,$M97)=0,1,0)</f>
        <v>0</v>
      </c>
      <c r="AR97" s="109">
        <f>IF(MOD(COLUMNS($O$93:AR$93)-1,$M97)=0,1,0)</f>
        <v>0</v>
      </c>
      <c r="AS97" s="109">
        <f>IF(MOD(COLUMNS($O$93:AS$93)-1,$M97)=0,1,0)</f>
        <v>1</v>
      </c>
      <c r="AT97" s="109">
        <f>IF(MOD(COLUMNS($O$93:AT$93)-1,$M97)=0,1,0)</f>
        <v>0</v>
      </c>
      <c r="AU97" s="109">
        <f>IF(MOD(COLUMNS($O$93:AU$93)-1,$M97)=0,1,0)</f>
        <v>0</v>
      </c>
      <c r="AV97" s="109">
        <f>IF(MOD(COLUMNS($O$93:AV$93)-1,$M97)=0,1,0)</f>
        <v>0</v>
      </c>
      <c r="AW97" s="109">
        <f>IF(MOD(COLUMNS($O$93:AW$93)-1,$M97)=0,1,0)</f>
        <v>0</v>
      </c>
      <c r="AX97" s="109">
        <f>IF(MOD(COLUMNS($O$93:AX$93)-1,$M97)=0,1,0)</f>
        <v>0</v>
      </c>
      <c r="AY97" s="109">
        <f>IF(MOD(COLUMNS($O$93:AY$93)-1,$M97)=0,1,0)</f>
        <v>0</v>
      </c>
      <c r="AZ97" s="109">
        <f>IF(MOD(COLUMNS($O$93:AZ$93)-1,$M97)=0,1,0)</f>
        <v>0</v>
      </c>
      <c r="BA97" s="109">
        <f>IF(MOD(COLUMNS($O$93:BA$93)-1,$M97)=0,1,0)</f>
        <v>0</v>
      </c>
      <c r="BB97" s="109">
        <f>IF(MOD(COLUMNS($O$93:BB$93)-1,$M97)=0,1,0)</f>
        <v>0</v>
      </c>
      <c r="BC97" s="109">
        <f>IF(MOD(COLUMNS($O$93:BC$93)-1,$M97)=0,1,0)</f>
        <v>1</v>
      </c>
    </row>
    <row r="98" spans="2:55" hidden="1" outlineLevel="1" x14ac:dyDescent="0.2">
      <c r="B98" s="20" t="str">
        <f>'Default | C_&amp;_I | Cotton'!B98</f>
        <v>Mulcher</v>
      </c>
      <c r="C98" s="17" t="str">
        <f>'Default | C_&amp;_I | Cotton'!C98</f>
        <v>$</v>
      </c>
      <c r="D98" s="17" t="e">
        <f>('Default | C_&amp;_I | Cotton'!$D98/SUM('Default | C_&amp;_I | Cotton'!$D$94:$D$107))*$D$108</f>
        <v>#VALUE!</v>
      </c>
      <c r="E98" s="167"/>
      <c r="F98" s="486"/>
      <c r="G98" s="487"/>
      <c r="H98" s="487"/>
      <c r="I98" s="487"/>
      <c r="J98" s="488"/>
      <c r="L98" s="99">
        <f>'Default | C_&amp;_I | Cotton'!L98</f>
        <v>0</v>
      </c>
      <c r="M98" s="99">
        <f>'Default | C_&amp;_I | Cotton'!M98</f>
        <v>10</v>
      </c>
      <c r="N98" s="99">
        <f t="shared" si="20"/>
        <v>5</v>
      </c>
      <c r="O98" s="109">
        <f>IF(MOD(COLUMNS($O$93:O$93)-1,$M98)=0,1,0)</f>
        <v>1</v>
      </c>
      <c r="P98" s="109">
        <f>IF(MOD(COLUMNS($O$93:P$93)-1,$M98)=0,1,0)</f>
        <v>0</v>
      </c>
      <c r="Q98" s="109">
        <f>IF(MOD(COLUMNS($O$93:Q$93)-1,$M98)=0,1,0)</f>
        <v>0</v>
      </c>
      <c r="R98" s="109">
        <f>IF(MOD(COLUMNS($O$93:R$93)-1,$M98)=0,1,0)</f>
        <v>0</v>
      </c>
      <c r="S98" s="109">
        <f>IF(MOD(COLUMNS($O$93:S$93)-1,$M98)=0,1,0)</f>
        <v>0</v>
      </c>
      <c r="T98" s="109">
        <f>IF(MOD(COLUMNS($O$93:T$93)-1,$M98)=0,1,0)</f>
        <v>0</v>
      </c>
      <c r="U98" s="109">
        <f>IF(MOD(COLUMNS($O$93:U$93)-1,$M98)=0,1,0)</f>
        <v>0</v>
      </c>
      <c r="V98" s="109">
        <f>IF(MOD(COLUMNS($O$93:V$93)-1,$M98)=0,1,0)</f>
        <v>0</v>
      </c>
      <c r="W98" s="109">
        <f>IF(MOD(COLUMNS($O$93:W$93)-1,$M98)=0,1,0)</f>
        <v>0</v>
      </c>
      <c r="X98" s="109">
        <f>IF(MOD(COLUMNS($O$93:X$93)-1,$M98)=0,1,0)</f>
        <v>0</v>
      </c>
      <c r="Y98" s="109">
        <f>IF(MOD(COLUMNS($O$93:Y$93)-1,$M98)=0,1,0)</f>
        <v>1</v>
      </c>
      <c r="Z98" s="109">
        <f>IF(MOD(COLUMNS($O$93:Z$93)-1,$M98)=0,1,0)</f>
        <v>0</v>
      </c>
      <c r="AA98" s="109">
        <f>IF(MOD(COLUMNS($O$93:AA$93)-1,$M98)=0,1,0)</f>
        <v>0</v>
      </c>
      <c r="AB98" s="109">
        <f>IF(MOD(COLUMNS($O$93:AB$93)-1,$M98)=0,1,0)</f>
        <v>0</v>
      </c>
      <c r="AC98" s="109">
        <f>IF(MOD(COLUMNS($O$93:AC$93)-1,$M98)=0,1,0)</f>
        <v>0</v>
      </c>
      <c r="AD98" s="109">
        <f>IF(MOD(COLUMNS($O$93:AD$93)-1,$M98)=0,1,0)</f>
        <v>0</v>
      </c>
      <c r="AE98" s="109">
        <f>IF(MOD(COLUMNS($O$93:AE$93)-1,$M98)=0,1,0)</f>
        <v>0</v>
      </c>
      <c r="AF98" s="109">
        <f>IF(MOD(COLUMNS($O$93:AF$93)-1,$M98)=0,1,0)</f>
        <v>0</v>
      </c>
      <c r="AG98" s="109">
        <f>IF(MOD(COLUMNS($O$93:AG$93)-1,$M98)=0,1,0)</f>
        <v>0</v>
      </c>
      <c r="AH98" s="109">
        <f>IF(MOD(COLUMNS($O$93:AH$93)-1,$M98)=0,1,0)</f>
        <v>0</v>
      </c>
      <c r="AI98" s="109">
        <f>IF(MOD(COLUMNS($O$93:AI$93)-1,$M98)=0,1,0)</f>
        <v>1</v>
      </c>
      <c r="AJ98" s="109">
        <f>IF(MOD(COLUMNS($O$93:AJ$93)-1,$M98)=0,1,0)</f>
        <v>0</v>
      </c>
      <c r="AK98" s="109">
        <f>IF(MOD(COLUMNS($O$93:AK$93)-1,$M98)=0,1,0)</f>
        <v>0</v>
      </c>
      <c r="AL98" s="109">
        <f>IF(MOD(COLUMNS($O$93:AL$93)-1,$M98)=0,1,0)</f>
        <v>0</v>
      </c>
      <c r="AM98" s="109">
        <f>IF(MOD(COLUMNS($O$93:AM$93)-1,$M98)=0,1,0)</f>
        <v>0</v>
      </c>
      <c r="AN98" s="109">
        <f>IF(MOD(COLUMNS($O$93:AN$93)-1,$M98)=0,1,0)</f>
        <v>0</v>
      </c>
      <c r="AO98" s="109">
        <f>IF(MOD(COLUMNS($O$93:AO$93)-1,$M98)=0,1,0)</f>
        <v>0</v>
      </c>
      <c r="AP98" s="109">
        <f>IF(MOD(COLUMNS($O$93:AP$93)-1,$M98)=0,1,0)</f>
        <v>0</v>
      </c>
      <c r="AQ98" s="109">
        <f>IF(MOD(COLUMNS($O$93:AQ$93)-1,$M98)=0,1,0)</f>
        <v>0</v>
      </c>
      <c r="AR98" s="109">
        <f>IF(MOD(COLUMNS($O$93:AR$93)-1,$M98)=0,1,0)</f>
        <v>0</v>
      </c>
      <c r="AS98" s="109">
        <f>IF(MOD(COLUMNS($O$93:AS$93)-1,$M98)=0,1,0)</f>
        <v>1</v>
      </c>
      <c r="AT98" s="109">
        <f>IF(MOD(COLUMNS($O$93:AT$93)-1,$M98)=0,1,0)</f>
        <v>0</v>
      </c>
      <c r="AU98" s="109">
        <f>IF(MOD(COLUMNS($O$93:AU$93)-1,$M98)=0,1,0)</f>
        <v>0</v>
      </c>
      <c r="AV98" s="109">
        <f>IF(MOD(COLUMNS($O$93:AV$93)-1,$M98)=0,1,0)</f>
        <v>0</v>
      </c>
      <c r="AW98" s="109">
        <f>IF(MOD(COLUMNS($O$93:AW$93)-1,$M98)=0,1,0)</f>
        <v>0</v>
      </c>
      <c r="AX98" s="109">
        <f>IF(MOD(COLUMNS($O$93:AX$93)-1,$M98)=0,1,0)</f>
        <v>0</v>
      </c>
      <c r="AY98" s="109">
        <f>IF(MOD(COLUMNS($O$93:AY$93)-1,$M98)=0,1,0)</f>
        <v>0</v>
      </c>
      <c r="AZ98" s="109">
        <f>IF(MOD(COLUMNS($O$93:AZ$93)-1,$M98)=0,1,0)</f>
        <v>0</v>
      </c>
      <c r="BA98" s="109">
        <f>IF(MOD(COLUMNS($O$93:BA$93)-1,$M98)=0,1,0)</f>
        <v>0</v>
      </c>
      <c r="BB98" s="109">
        <f>IF(MOD(COLUMNS($O$93:BB$93)-1,$M98)=0,1,0)</f>
        <v>0</v>
      </c>
      <c r="BC98" s="109">
        <f>IF(MOD(COLUMNS($O$93:BC$93)-1,$M98)=0,1,0)</f>
        <v>1</v>
      </c>
    </row>
    <row r="99" spans="2:55" hidden="1" outlineLevel="1" x14ac:dyDescent="0.2">
      <c r="B99" s="20" t="str">
        <f>'Default | C_&amp;_I | Cotton'!B99</f>
        <v>Electricity infrastructure</v>
      </c>
      <c r="C99" s="17" t="str">
        <f>'Default | C_&amp;_I | Cotton'!C99</f>
        <v>$</v>
      </c>
      <c r="D99" s="17" t="e">
        <f>('Default | C_&amp;_I | Cotton'!$D99/SUM('Default | C_&amp;_I | Cotton'!$D$94:$D$107))*$D$108</f>
        <v>#VALUE!</v>
      </c>
      <c r="E99" s="167"/>
      <c r="F99" s="486"/>
      <c r="G99" s="487"/>
      <c r="H99" s="487"/>
      <c r="I99" s="487"/>
      <c r="J99" s="488"/>
      <c r="L99" s="99">
        <f>'Default | C_&amp;_I | Cotton'!L99</f>
        <v>0</v>
      </c>
      <c r="M99" s="99">
        <f>'Default | C_&amp;_I | Cotton'!M99</f>
        <v>25</v>
      </c>
      <c r="N99" s="99">
        <f t="shared" si="20"/>
        <v>2</v>
      </c>
      <c r="O99" s="109">
        <f>IF(MOD(COLUMNS($O$93:O$93)-1,$M99)=0,1,0)</f>
        <v>1</v>
      </c>
      <c r="P99" s="109">
        <f>IF(MOD(COLUMNS($O$93:P$93)-1,$M99)=0,1,0)</f>
        <v>0</v>
      </c>
      <c r="Q99" s="109">
        <f>IF(MOD(COLUMNS($O$93:Q$93)-1,$M99)=0,1,0)</f>
        <v>0</v>
      </c>
      <c r="R99" s="109">
        <f>IF(MOD(COLUMNS($O$93:R$93)-1,$M99)=0,1,0)</f>
        <v>0</v>
      </c>
      <c r="S99" s="109">
        <f>IF(MOD(COLUMNS($O$93:S$93)-1,$M99)=0,1,0)</f>
        <v>0</v>
      </c>
      <c r="T99" s="109">
        <f>IF(MOD(COLUMNS($O$93:T$93)-1,$M99)=0,1,0)</f>
        <v>0</v>
      </c>
      <c r="U99" s="109">
        <f>IF(MOD(COLUMNS($O$93:U$93)-1,$M99)=0,1,0)</f>
        <v>0</v>
      </c>
      <c r="V99" s="109">
        <f>IF(MOD(COLUMNS($O$93:V$93)-1,$M99)=0,1,0)</f>
        <v>0</v>
      </c>
      <c r="W99" s="109">
        <f>IF(MOD(COLUMNS($O$93:W$93)-1,$M99)=0,1,0)</f>
        <v>0</v>
      </c>
      <c r="X99" s="109">
        <f>IF(MOD(COLUMNS($O$93:X$93)-1,$M99)=0,1,0)</f>
        <v>0</v>
      </c>
      <c r="Y99" s="109">
        <f>IF(MOD(COLUMNS($O$93:Y$93)-1,$M99)=0,1,0)</f>
        <v>0</v>
      </c>
      <c r="Z99" s="109">
        <f>IF(MOD(COLUMNS($O$93:Z$93)-1,$M99)=0,1,0)</f>
        <v>0</v>
      </c>
      <c r="AA99" s="109">
        <f>IF(MOD(COLUMNS($O$93:AA$93)-1,$M99)=0,1,0)</f>
        <v>0</v>
      </c>
      <c r="AB99" s="109">
        <f>IF(MOD(COLUMNS($O$93:AB$93)-1,$M99)=0,1,0)</f>
        <v>0</v>
      </c>
      <c r="AC99" s="109">
        <f>IF(MOD(COLUMNS($O$93:AC$93)-1,$M99)=0,1,0)</f>
        <v>0</v>
      </c>
      <c r="AD99" s="109">
        <f>IF(MOD(COLUMNS($O$93:AD$93)-1,$M99)=0,1,0)</f>
        <v>0</v>
      </c>
      <c r="AE99" s="109">
        <f>IF(MOD(COLUMNS($O$93:AE$93)-1,$M99)=0,1,0)</f>
        <v>0</v>
      </c>
      <c r="AF99" s="109">
        <f>IF(MOD(COLUMNS($O$93:AF$93)-1,$M99)=0,1,0)</f>
        <v>0</v>
      </c>
      <c r="AG99" s="109">
        <f>IF(MOD(COLUMNS($O$93:AG$93)-1,$M99)=0,1,0)</f>
        <v>0</v>
      </c>
      <c r="AH99" s="109">
        <f>IF(MOD(COLUMNS($O$93:AH$93)-1,$M99)=0,1,0)</f>
        <v>0</v>
      </c>
      <c r="AI99" s="109">
        <f>IF(MOD(COLUMNS($O$93:AI$93)-1,$M99)=0,1,0)</f>
        <v>0</v>
      </c>
      <c r="AJ99" s="109">
        <f>IF(MOD(COLUMNS($O$93:AJ$93)-1,$M99)=0,1,0)</f>
        <v>0</v>
      </c>
      <c r="AK99" s="109">
        <f>IF(MOD(COLUMNS($O$93:AK$93)-1,$M99)=0,1,0)</f>
        <v>0</v>
      </c>
      <c r="AL99" s="109">
        <f>IF(MOD(COLUMNS($O$93:AL$93)-1,$M99)=0,1,0)</f>
        <v>0</v>
      </c>
      <c r="AM99" s="109">
        <f>IF(MOD(COLUMNS($O$93:AM$93)-1,$M99)=0,1,0)</f>
        <v>0</v>
      </c>
      <c r="AN99" s="109">
        <f>IF(MOD(COLUMNS($O$93:AN$93)-1,$M99)=0,1,0)</f>
        <v>1</v>
      </c>
      <c r="AO99" s="109">
        <f>IF(MOD(COLUMNS($O$93:AO$93)-1,$M99)=0,1,0)</f>
        <v>0</v>
      </c>
      <c r="AP99" s="109">
        <f>IF(MOD(COLUMNS($O$93:AP$93)-1,$M99)=0,1,0)</f>
        <v>0</v>
      </c>
      <c r="AQ99" s="109">
        <f>IF(MOD(COLUMNS($O$93:AQ$93)-1,$M99)=0,1,0)</f>
        <v>0</v>
      </c>
      <c r="AR99" s="109">
        <f>IF(MOD(COLUMNS($O$93:AR$93)-1,$M99)=0,1,0)</f>
        <v>0</v>
      </c>
      <c r="AS99" s="109">
        <f>IF(MOD(COLUMNS($O$93:AS$93)-1,$M99)=0,1,0)</f>
        <v>0</v>
      </c>
      <c r="AT99" s="109">
        <f>IF(MOD(COLUMNS($O$93:AT$93)-1,$M99)=0,1,0)</f>
        <v>0</v>
      </c>
      <c r="AU99" s="109">
        <f>IF(MOD(COLUMNS($O$93:AU$93)-1,$M99)=0,1,0)</f>
        <v>0</v>
      </c>
      <c r="AV99" s="109">
        <f>IF(MOD(COLUMNS($O$93:AV$93)-1,$M99)=0,1,0)</f>
        <v>0</v>
      </c>
      <c r="AW99" s="109">
        <f>IF(MOD(COLUMNS($O$93:AW$93)-1,$M99)=0,1,0)</f>
        <v>0</v>
      </c>
      <c r="AX99" s="109">
        <f>IF(MOD(COLUMNS($O$93:AX$93)-1,$M99)=0,1,0)</f>
        <v>0</v>
      </c>
      <c r="AY99" s="109">
        <f>IF(MOD(COLUMNS($O$93:AY$93)-1,$M99)=0,1,0)</f>
        <v>0</v>
      </c>
      <c r="AZ99" s="109">
        <f>IF(MOD(COLUMNS($O$93:AZ$93)-1,$M99)=0,1,0)</f>
        <v>0</v>
      </c>
      <c r="BA99" s="109">
        <f>IF(MOD(COLUMNS($O$93:BA$93)-1,$M99)=0,1,0)</f>
        <v>0</v>
      </c>
      <c r="BB99" s="109">
        <f>IF(MOD(COLUMNS($O$93:BB$93)-1,$M99)=0,1,0)</f>
        <v>0</v>
      </c>
      <c r="BC99" s="109">
        <f>IF(MOD(COLUMNS($O$93:BC$93)-1,$M99)=0,1,0)</f>
        <v>0</v>
      </c>
    </row>
    <row r="100" spans="2:55" hidden="1" outlineLevel="1" x14ac:dyDescent="0.2">
      <c r="B100" s="20" t="str">
        <f>'Default | C_&amp;_I | Cotton'!B100</f>
        <v>Fuel storage</v>
      </c>
      <c r="C100" s="17" t="str">
        <f>'Default | C_&amp;_I | Cotton'!C100</f>
        <v>$</v>
      </c>
      <c r="D100" s="17" t="e">
        <f>('Default | C_&amp;_I | Cotton'!$D100/SUM('Default | C_&amp;_I | Cotton'!$D$94:$D$107))*$D$108</f>
        <v>#VALUE!</v>
      </c>
      <c r="E100" s="167"/>
      <c r="F100" s="486"/>
      <c r="G100" s="487"/>
      <c r="H100" s="487"/>
      <c r="I100" s="487"/>
      <c r="J100" s="488"/>
      <c r="L100" s="99">
        <f>'Default | C_&amp;_I | Cotton'!L100</f>
        <v>0</v>
      </c>
      <c r="M100" s="99">
        <f>'Default | C_&amp;_I | Cotton'!M100</f>
        <v>25</v>
      </c>
      <c r="N100" s="99">
        <f t="shared" si="20"/>
        <v>2</v>
      </c>
      <c r="O100" s="109">
        <f>IF(MOD(COLUMNS($O$93:O$93)-1,$M100)=0,1,0)</f>
        <v>1</v>
      </c>
      <c r="P100" s="109">
        <f>IF(MOD(COLUMNS($O$93:P$93)-1,$M100)=0,1,0)</f>
        <v>0</v>
      </c>
      <c r="Q100" s="109">
        <f>IF(MOD(COLUMNS($O$93:Q$93)-1,$M100)=0,1,0)</f>
        <v>0</v>
      </c>
      <c r="R100" s="109">
        <f>IF(MOD(COLUMNS($O$93:R$93)-1,$M100)=0,1,0)</f>
        <v>0</v>
      </c>
      <c r="S100" s="109">
        <f>IF(MOD(COLUMNS($O$93:S$93)-1,$M100)=0,1,0)</f>
        <v>0</v>
      </c>
      <c r="T100" s="109">
        <f>IF(MOD(COLUMNS($O$93:T$93)-1,$M100)=0,1,0)</f>
        <v>0</v>
      </c>
      <c r="U100" s="109">
        <f>IF(MOD(COLUMNS($O$93:U$93)-1,$M100)=0,1,0)</f>
        <v>0</v>
      </c>
      <c r="V100" s="109">
        <f>IF(MOD(COLUMNS($O$93:V$93)-1,$M100)=0,1,0)</f>
        <v>0</v>
      </c>
      <c r="W100" s="109">
        <f>IF(MOD(COLUMNS($O$93:W$93)-1,$M100)=0,1,0)</f>
        <v>0</v>
      </c>
      <c r="X100" s="109">
        <f>IF(MOD(COLUMNS($O$93:X$93)-1,$M100)=0,1,0)</f>
        <v>0</v>
      </c>
      <c r="Y100" s="109">
        <f>IF(MOD(COLUMNS($O$93:Y$93)-1,$M100)=0,1,0)</f>
        <v>0</v>
      </c>
      <c r="Z100" s="109">
        <f>IF(MOD(COLUMNS($O$93:Z$93)-1,$M100)=0,1,0)</f>
        <v>0</v>
      </c>
      <c r="AA100" s="109">
        <f>IF(MOD(COLUMNS($O$93:AA$93)-1,$M100)=0,1,0)</f>
        <v>0</v>
      </c>
      <c r="AB100" s="109">
        <f>IF(MOD(COLUMNS($O$93:AB$93)-1,$M100)=0,1,0)</f>
        <v>0</v>
      </c>
      <c r="AC100" s="109">
        <f>IF(MOD(COLUMNS($O$93:AC$93)-1,$M100)=0,1,0)</f>
        <v>0</v>
      </c>
      <c r="AD100" s="109">
        <f>IF(MOD(COLUMNS($O$93:AD$93)-1,$M100)=0,1,0)</f>
        <v>0</v>
      </c>
      <c r="AE100" s="109">
        <f>IF(MOD(COLUMNS($O$93:AE$93)-1,$M100)=0,1,0)</f>
        <v>0</v>
      </c>
      <c r="AF100" s="109">
        <f>IF(MOD(COLUMNS($O$93:AF$93)-1,$M100)=0,1,0)</f>
        <v>0</v>
      </c>
      <c r="AG100" s="109">
        <f>IF(MOD(COLUMNS($O$93:AG$93)-1,$M100)=0,1,0)</f>
        <v>0</v>
      </c>
      <c r="AH100" s="109">
        <f>IF(MOD(COLUMNS($O$93:AH$93)-1,$M100)=0,1,0)</f>
        <v>0</v>
      </c>
      <c r="AI100" s="109">
        <f>IF(MOD(COLUMNS($O$93:AI$93)-1,$M100)=0,1,0)</f>
        <v>0</v>
      </c>
      <c r="AJ100" s="109">
        <f>IF(MOD(COLUMNS($O$93:AJ$93)-1,$M100)=0,1,0)</f>
        <v>0</v>
      </c>
      <c r="AK100" s="109">
        <f>IF(MOD(COLUMNS($O$93:AK$93)-1,$M100)=0,1,0)</f>
        <v>0</v>
      </c>
      <c r="AL100" s="109">
        <f>IF(MOD(COLUMNS($O$93:AL$93)-1,$M100)=0,1,0)</f>
        <v>0</v>
      </c>
      <c r="AM100" s="109">
        <f>IF(MOD(COLUMNS($O$93:AM$93)-1,$M100)=0,1,0)</f>
        <v>0</v>
      </c>
      <c r="AN100" s="109">
        <f>IF(MOD(COLUMNS($O$93:AN$93)-1,$M100)=0,1,0)</f>
        <v>1</v>
      </c>
      <c r="AO100" s="109">
        <f>IF(MOD(COLUMNS($O$93:AO$93)-1,$M100)=0,1,0)</f>
        <v>0</v>
      </c>
      <c r="AP100" s="109">
        <f>IF(MOD(COLUMNS($O$93:AP$93)-1,$M100)=0,1,0)</f>
        <v>0</v>
      </c>
      <c r="AQ100" s="109">
        <f>IF(MOD(COLUMNS($O$93:AQ$93)-1,$M100)=0,1,0)</f>
        <v>0</v>
      </c>
      <c r="AR100" s="109">
        <f>IF(MOD(COLUMNS($O$93:AR$93)-1,$M100)=0,1,0)</f>
        <v>0</v>
      </c>
      <c r="AS100" s="109">
        <f>IF(MOD(COLUMNS($O$93:AS$93)-1,$M100)=0,1,0)</f>
        <v>0</v>
      </c>
      <c r="AT100" s="109">
        <f>IF(MOD(COLUMNS($O$93:AT$93)-1,$M100)=0,1,0)</f>
        <v>0</v>
      </c>
      <c r="AU100" s="109">
        <f>IF(MOD(COLUMNS($O$93:AU$93)-1,$M100)=0,1,0)</f>
        <v>0</v>
      </c>
      <c r="AV100" s="109">
        <f>IF(MOD(COLUMNS($O$93:AV$93)-1,$M100)=0,1,0)</f>
        <v>0</v>
      </c>
      <c r="AW100" s="109">
        <f>IF(MOD(COLUMNS($O$93:AW$93)-1,$M100)=0,1,0)</f>
        <v>0</v>
      </c>
      <c r="AX100" s="109">
        <f>IF(MOD(COLUMNS($O$93:AX$93)-1,$M100)=0,1,0)</f>
        <v>0</v>
      </c>
      <c r="AY100" s="109">
        <f>IF(MOD(COLUMNS($O$93:AY$93)-1,$M100)=0,1,0)</f>
        <v>0</v>
      </c>
      <c r="AZ100" s="109">
        <f>IF(MOD(COLUMNS($O$93:AZ$93)-1,$M100)=0,1,0)</f>
        <v>0</v>
      </c>
      <c r="BA100" s="109">
        <f>IF(MOD(COLUMNS($O$93:BA$93)-1,$M100)=0,1,0)</f>
        <v>0</v>
      </c>
      <c r="BB100" s="109">
        <f>IF(MOD(COLUMNS($O$93:BB$93)-1,$M100)=0,1,0)</f>
        <v>0</v>
      </c>
      <c r="BC100" s="109">
        <f>IF(MOD(COLUMNS($O$93:BC$93)-1,$M100)=0,1,0)</f>
        <v>0</v>
      </c>
    </row>
    <row r="101" spans="2:55" hidden="1" outlineLevel="1" x14ac:dyDescent="0.2">
      <c r="B101" s="20" t="str">
        <f>'Default | C_&amp;_I | Cotton'!B101</f>
        <v>Fertigation unit</v>
      </c>
      <c r="C101" s="17" t="str">
        <f>'Default | C_&amp;_I | Cotton'!C101</f>
        <v>$</v>
      </c>
      <c r="D101" s="17" t="e">
        <f>('Default | C_&amp;_I | Cotton'!$D101/SUM('Default | C_&amp;_I | Cotton'!$D$94:$D$107))*$D$108</f>
        <v>#VALUE!</v>
      </c>
      <c r="E101" s="167"/>
      <c r="F101" s="486"/>
      <c r="G101" s="487"/>
      <c r="H101" s="487"/>
      <c r="I101" s="487"/>
      <c r="J101" s="488"/>
      <c r="L101" s="99">
        <f>'Default | C_&amp;_I | Cotton'!L101</f>
        <v>0</v>
      </c>
      <c r="M101" s="99">
        <f>'Default | C_&amp;_I | Cotton'!M101</f>
        <v>10</v>
      </c>
      <c r="N101" s="99">
        <f t="shared" si="20"/>
        <v>5</v>
      </c>
      <c r="O101" s="109">
        <f>IF(MOD(COLUMNS($O$93:O$93)-1,$M101)=0,1,0)</f>
        <v>1</v>
      </c>
      <c r="P101" s="109">
        <f>IF(MOD(COLUMNS($O$93:P$93)-1,$M101)=0,1,0)</f>
        <v>0</v>
      </c>
      <c r="Q101" s="109">
        <f>IF(MOD(COLUMNS($O$93:Q$93)-1,$M101)=0,1,0)</f>
        <v>0</v>
      </c>
      <c r="R101" s="109">
        <f>IF(MOD(COLUMNS($O$93:R$93)-1,$M101)=0,1,0)</f>
        <v>0</v>
      </c>
      <c r="S101" s="109">
        <f>IF(MOD(COLUMNS($O$93:S$93)-1,$M101)=0,1,0)</f>
        <v>0</v>
      </c>
      <c r="T101" s="109">
        <f>IF(MOD(COLUMNS($O$93:T$93)-1,$M101)=0,1,0)</f>
        <v>0</v>
      </c>
      <c r="U101" s="109">
        <f>IF(MOD(COLUMNS($O$93:U$93)-1,$M101)=0,1,0)</f>
        <v>0</v>
      </c>
      <c r="V101" s="109">
        <f>IF(MOD(COLUMNS($O$93:V$93)-1,$M101)=0,1,0)</f>
        <v>0</v>
      </c>
      <c r="W101" s="109">
        <f>IF(MOD(COLUMNS($O$93:W$93)-1,$M101)=0,1,0)</f>
        <v>0</v>
      </c>
      <c r="X101" s="109">
        <f>IF(MOD(COLUMNS($O$93:X$93)-1,$M101)=0,1,0)</f>
        <v>0</v>
      </c>
      <c r="Y101" s="109">
        <f>IF(MOD(COLUMNS($O$93:Y$93)-1,$M101)=0,1,0)</f>
        <v>1</v>
      </c>
      <c r="Z101" s="109">
        <f>IF(MOD(COLUMNS($O$93:Z$93)-1,$M101)=0,1,0)</f>
        <v>0</v>
      </c>
      <c r="AA101" s="109">
        <f>IF(MOD(COLUMNS($O$93:AA$93)-1,$M101)=0,1,0)</f>
        <v>0</v>
      </c>
      <c r="AB101" s="109">
        <f>IF(MOD(COLUMNS($O$93:AB$93)-1,$M101)=0,1,0)</f>
        <v>0</v>
      </c>
      <c r="AC101" s="109">
        <f>IF(MOD(COLUMNS($O$93:AC$93)-1,$M101)=0,1,0)</f>
        <v>0</v>
      </c>
      <c r="AD101" s="109">
        <f>IF(MOD(COLUMNS($O$93:AD$93)-1,$M101)=0,1,0)</f>
        <v>0</v>
      </c>
      <c r="AE101" s="109">
        <f>IF(MOD(COLUMNS($O$93:AE$93)-1,$M101)=0,1,0)</f>
        <v>0</v>
      </c>
      <c r="AF101" s="109">
        <f>IF(MOD(COLUMNS($O$93:AF$93)-1,$M101)=0,1,0)</f>
        <v>0</v>
      </c>
      <c r="AG101" s="109">
        <f>IF(MOD(COLUMNS($O$93:AG$93)-1,$M101)=0,1,0)</f>
        <v>0</v>
      </c>
      <c r="AH101" s="109">
        <f>IF(MOD(COLUMNS($O$93:AH$93)-1,$M101)=0,1,0)</f>
        <v>0</v>
      </c>
      <c r="AI101" s="109">
        <f>IF(MOD(COLUMNS($O$93:AI$93)-1,$M101)=0,1,0)</f>
        <v>1</v>
      </c>
      <c r="AJ101" s="109">
        <f>IF(MOD(COLUMNS($O$93:AJ$93)-1,$M101)=0,1,0)</f>
        <v>0</v>
      </c>
      <c r="AK101" s="109">
        <f>IF(MOD(COLUMNS($O$93:AK$93)-1,$M101)=0,1,0)</f>
        <v>0</v>
      </c>
      <c r="AL101" s="109">
        <f>IF(MOD(COLUMNS($O$93:AL$93)-1,$M101)=0,1,0)</f>
        <v>0</v>
      </c>
      <c r="AM101" s="109">
        <f>IF(MOD(COLUMNS($O$93:AM$93)-1,$M101)=0,1,0)</f>
        <v>0</v>
      </c>
      <c r="AN101" s="109">
        <f>IF(MOD(COLUMNS($O$93:AN$93)-1,$M101)=0,1,0)</f>
        <v>0</v>
      </c>
      <c r="AO101" s="109">
        <f>IF(MOD(COLUMNS($O$93:AO$93)-1,$M101)=0,1,0)</f>
        <v>0</v>
      </c>
      <c r="AP101" s="109">
        <f>IF(MOD(COLUMNS($O$93:AP$93)-1,$M101)=0,1,0)</f>
        <v>0</v>
      </c>
      <c r="AQ101" s="109">
        <f>IF(MOD(COLUMNS($O$93:AQ$93)-1,$M101)=0,1,0)</f>
        <v>0</v>
      </c>
      <c r="AR101" s="109">
        <f>IF(MOD(COLUMNS($O$93:AR$93)-1,$M101)=0,1,0)</f>
        <v>0</v>
      </c>
      <c r="AS101" s="109">
        <f>IF(MOD(COLUMNS($O$93:AS$93)-1,$M101)=0,1,0)</f>
        <v>1</v>
      </c>
      <c r="AT101" s="109">
        <f>IF(MOD(COLUMNS($O$93:AT$93)-1,$M101)=0,1,0)</f>
        <v>0</v>
      </c>
      <c r="AU101" s="109">
        <f>IF(MOD(COLUMNS($O$93:AU$93)-1,$M101)=0,1,0)</f>
        <v>0</v>
      </c>
      <c r="AV101" s="109">
        <f>IF(MOD(COLUMNS($O$93:AV$93)-1,$M101)=0,1,0)</f>
        <v>0</v>
      </c>
      <c r="AW101" s="109">
        <f>IF(MOD(COLUMNS($O$93:AW$93)-1,$M101)=0,1,0)</f>
        <v>0</v>
      </c>
      <c r="AX101" s="109">
        <f>IF(MOD(COLUMNS($O$93:AX$93)-1,$M101)=0,1,0)</f>
        <v>0</v>
      </c>
      <c r="AY101" s="109">
        <f>IF(MOD(COLUMNS($O$93:AY$93)-1,$M101)=0,1,0)</f>
        <v>0</v>
      </c>
      <c r="AZ101" s="109">
        <f>IF(MOD(COLUMNS($O$93:AZ$93)-1,$M101)=0,1,0)</f>
        <v>0</v>
      </c>
      <c r="BA101" s="109">
        <f>IF(MOD(COLUMNS($O$93:BA$93)-1,$M101)=0,1,0)</f>
        <v>0</v>
      </c>
      <c r="BB101" s="109">
        <f>IF(MOD(COLUMNS($O$93:BB$93)-1,$M101)=0,1,0)</f>
        <v>0</v>
      </c>
      <c r="BC101" s="109">
        <f>IF(MOD(COLUMNS($O$93:BC$93)-1,$M101)=0,1,0)</f>
        <v>1</v>
      </c>
    </row>
    <row r="102" spans="2:55" hidden="1" outlineLevel="1" x14ac:dyDescent="0.2">
      <c r="B102" s="20" t="str">
        <f>'Default | C_&amp;_I | Cotton'!B102</f>
        <v>Precision planter</v>
      </c>
      <c r="C102" s="17" t="str">
        <f>'Default | C_&amp;_I | Cotton'!C102</f>
        <v>$</v>
      </c>
      <c r="D102" s="17" t="e">
        <f>('Default | C_&amp;_I | Cotton'!$D102/SUM('Default | C_&amp;_I | Cotton'!$D$94:$D$107))*$D$108</f>
        <v>#VALUE!</v>
      </c>
      <c r="E102" s="167"/>
      <c r="F102" s="486"/>
      <c r="G102" s="487"/>
      <c r="H102" s="487"/>
      <c r="I102" s="487"/>
      <c r="J102" s="488"/>
      <c r="L102" s="99">
        <f>'Default | C_&amp;_I | Cotton'!L102</f>
        <v>0</v>
      </c>
      <c r="M102" s="99">
        <f>'Default | C_&amp;_I | Cotton'!M102</f>
        <v>25</v>
      </c>
      <c r="N102" s="99">
        <f t="shared" si="20"/>
        <v>2</v>
      </c>
      <c r="O102" s="109">
        <f>IF(MOD(COLUMNS($O$93:O$93)-1,$M102)=0,1,0)</f>
        <v>1</v>
      </c>
      <c r="P102" s="109">
        <f>IF(MOD(COLUMNS($O$93:P$93)-1,$M102)=0,1,0)</f>
        <v>0</v>
      </c>
      <c r="Q102" s="109">
        <f>IF(MOD(COLUMNS($O$93:Q$93)-1,$M102)=0,1,0)</f>
        <v>0</v>
      </c>
      <c r="R102" s="109">
        <f>IF(MOD(COLUMNS($O$93:R$93)-1,$M102)=0,1,0)</f>
        <v>0</v>
      </c>
      <c r="S102" s="109">
        <f>IF(MOD(COLUMNS($O$93:S$93)-1,$M102)=0,1,0)</f>
        <v>0</v>
      </c>
      <c r="T102" s="109">
        <f>IF(MOD(COLUMNS($O$93:T$93)-1,$M102)=0,1,0)</f>
        <v>0</v>
      </c>
      <c r="U102" s="109">
        <f>IF(MOD(COLUMNS($O$93:U$93)-1,$M102)=0,1,0)</f>
        <v>0</v>
      </c>
      <c r="V102" s="109">
        <f>IF(MOD(COLUMNS($O$93:V$93)-1,$M102)=0,1,0)</f>
        <v>0</v>
      </c>
      <c r="W102" s="109">
        <f>IF(MOD(COLUMNS($O$93:W$93)-1,$M102)=0,1,0)</f>
        <v>0</v>
      </c>
      <c r="X102" s="109">
        <f>IF(MOD(COLUMNS($O$93:X$93)-1,$M102)=0,1,0)</f>
        <v>0</v>
      </c>
      <c r="Y102" s="109">
        <f>IF(MOD(COLUMNS($O$93:Y$93)-1,$M102)=0,1,0)</f>
        <v>0</v>
      </c>
      <c r="Z102" s="109">
        <f>IF(MOD(COLUMNS($O$93:Z$93)-1,$M102)=0,1,0)</f>
        <v>0</v>
      </c>
      <c r="AA102" s="109">
        <f>IF(MOD(COLUMNS($O$93:AA$93)-1,$M102)=0,1,0)</f>
        <v>0</v>
      </c>
      <c r="AB102" s="109">
        <f>IF(MOD(COLUMNS($O$93:AB$93)-1,$M102)=0,1,0)</f>
        <v>0</v>
      </c>
      <c r="AC102" s="109">
        <f>IF(MOD(COLUMNS($O$93:AC$93)-1,$M102)=0,1,0)</f>
        <v>0</v>
      </c>
      <c r="AD102" s="109">
        <f>IF(MOD(COLUMNS($O$93:AD$93)-1,$M102)=0,1,0)</f>
        <v>0</v>
      </c>
      <c r="AE102" s="109">
        <f>IF(MOD(COLUMNS($O$93:AE$93)-1,$M102)=0,1,0)</f>
        <v>0</v>
      </c>
      <c r="AF102" s="109">
        <f>IF(MOD(COLUMNS($O$93:AF$93)-1,$M102)=0,1,0)</f>
        <v>0</v>
      </c>
      <c r="AG102" s="109">
        <f>IF(MOD(COLUMNS($O$93:AG$93)-1,$M102)=0,1,0)</f>
        <v>0</v>
      </c>
      <c r="AH102" s="109">
        <f>IF(MOD(COLUMNS($O$93:AH$93)-1,$M102)=0,1,0)</f>
        <v>0</v>
      </c>
      <c r="AI102" s="109">
        <f>IF(MOD(COLUMNS($O$93:AI$93)-1,$M102)=0,1,0)</f>
        <v>0</v>
      </c>
      <c r="AJ102" s="109">
        <f>IF(MOD(COLUMNS($O$93:AJ$93)-1,$M102)=0,1,0)</f>
        <v>0</v>
      </c>
      <c r="AK102" s="109">
        <f>IF(MOD(COLUMNS($O$93:AK$93)-1,$M102)=0,1,0)</f>
        <v>0</v>
      </c>
      <c r="AL102" s="109">
        <f>IF(MOD(COLUMNS($O$93:AL$93)-1,$M102)=0,1,0)</f>
        <v>0</v>
      </c>
      <c r="AM102" s="109">
        <f>IF(MOD(COLUMNS($O$93:AM$93)-1,$M102)=0,1,0)</f>
        <v>0</v>
      </c>
      <c r="AN102" s="109">
        <f>IF(MOD(COLUMNS($O$93:AN$93)-1,$M102)=0,1,0)</f>
        <v>1</v>
      </c>
      <c r="AO102" s="109">
        <f>IF(MOD(COLUMNS($O$93:AO$93)-1,$M102)=0,1,0)</f>
        <v>0</v>
      </c>
      <c r="AP102" s="109">
        <f>IF(MOD(COLUMNS($O$93:AP$93)-1,$M102)=0,1,0)</f>
        <v>0</v>
      </c>
      <c r="AQ102" s="109">
        <f>IF(MOD(COLUMNS($O$93:AQ$93)-1,$M102)=0,1,0)</f>
        <v>0</v>
      </c>
      <c r="AR102" s="109">
        <f>IF(MOD(COLUMNS($O$93:AR$93)-1,$M102)=0,1,0)</f>
        <v>0</v>
      </c>
      <c r="AS102" s="109">
        <f>IF(MOD(COLUMNS($O$93:AS$93)-1,$M102)=0,1,0)</f>
        <v>0</v>
      </c>
      <c r="AT102" s="109">
        <f>IF(MOD(COLUMNS($O$93:AT$93)-1,$M102)=0,1,0)</f>
        <v>0</v>
      </c>
      <c r="AU102" s="109">
        <f>IF(MOD(COLUMNS($O$93:AU$93)-1,$M102)=0,1,0)</f>
        <v>0</v>
      </c>
      <c r="AV102" s="109">
        <f>IF(MOD(COLUMNS($O$93:AV$93)-1,$M102)=0,1,0)</f>
        <v>0</v>
      </c>
      <c r="AW102" s="109">
        <f>IF(MOD(COLUMNS($O$93:AW$93)-1,$M102)=0,1,0)</f>
        <v>0</v>
      </c>
      <c r="AX102" s="109">
        <f>IF(MOD(COLUMNS($O$93:AX$93)-1,$M102)=0,1,0)</f>
        <v>0</v>
      </c>
      <c r="AY102" s="109">
        <f>IF(MOD(COLUMNS($O$93:AY$93)-1,$M102)=0,1,0)</f>
        <v>0</v>
      </c>
      <c r="AZ102" s="109">
        <f>IF(MOD(COLUMNS($O$93:AZ$93)-1,$M102)=0,1,0)</f>
        <v>0</v>
      </c>
      <c r="BA102" s="109">
        <f>IF(MOD(COLUMNS($O$93:BA$93)-1,$M102)=0,1,0)</f>
        <v>0</v>
      </c>
      <c r="BB102" s="109">
        <f>IF(MOD(COLUMNS($O$93:BB$93)-1,$M102)=0,1,0)</f>
        <v>0</v>
      </c>
      <c r="BC102" s="109">
        <f>IF(MOD(COLUMNS($O$93:BC$93)-1,$M102)=0,1,0)</f>
        <v>0</v>
      </c>
    </row>
    <row r="103" spans="2:55" hidden="1" outlineLevel="1" x14ac:dyDescent="0.2">
      <c r="B103" s="20" t="str">
        <f>'Default | C_&amp;_I | Cotton'!B103</f>
        <v>Picker and Baler</v>
      </c>
      <c r="C103" s="17" t="str">
        <f>'Default | C_&amp;_I | Cotton'!C103</f>
        <v>$</v>
      </c>
      <c r="D103" s="17" t="e">
        <f>('Default | C_&amp;_I | Cotton'!$D103/SUM('Default | C_&amp;_I | Cotton'!$D$94:$D$107))*$D$108</f>
        <v>#VALUE!</v>
      </c>
      <c r="E103" s="167"/>
      <c r="F103" s="486"/>
      <c r="G103" s="487"/>
      <c r="H103" s="487"/>
      <c r="I103" s="487"/>
      <c r="J103" s="488"/>
      <c r="L103" s="99">
        <f>'Default | C_&amp;_I | Cotton'!L103</f>
        <v>0</v>
      </c>
      <c r="M103" s="99">
        <f>'Default | C_&amp;_I | Cotton'!M103</f>
        <v>25</v>
      </c>
      <c r="N103" s="99">
        <f t="shared" si="20"/>
        <v>2</v>
      </c>
      <c r="O103" s="109">
        <f>IF(MOD(COLUMNS($O$93:O$93)-1,$M103)=0,1,0)</f>
        <v>1</v>
      </c>
      <c r="P103" s="109">
        <f>IF(MOD(COLUMNS($O$93:P$93)-1,$M103)=0,1,0)</f>
        <v>0</v>
      </c>
      <c r="Q103" s="109">
        <f>IF(MOD(COLUMNS($O$93:Q$93)-1,$M103)=0,1,0)</f>
        <v>0</v>
      </c>
      <c r="R103" s="109">
        <f>IF(MOD(COLUMNS($O$93:R$93)-1,$M103)=0,1,0)</f>
        <v>0</v>
      </c>
      <c r="S103" s="109">
        <f>IF(MOD(COLUMNS($O$93:S$93)-1,$M103)=0,1,0)</f>
        <v>0</v>
      </c>
      <c r="T103" s="109">
        <f>IF(MOD(COLUMNS($O$93:T$93)-1,$M103)=0,1,0)</f>
        <v>0</v>
      </c>
      <c r="U103" s="109">
        <f>IF(MOD(COLUMNS($O$93:U$93)-1,$M103)=0,1,0)</f>
        <v>0</v>
      </c>
      <c r="V103" s="109">
        <f>IF(MOD(COLUMNS($O$93:V$93)-1,$M103)=0,1,0)</f>
        <v>0</v>
      </c>
      <c r="W103" s="109">
        <f>IF(MOD(COLUMNS($O$93:W$93)-1,$M103)=0,1,0)</f>
        <v>0</v>
      </c>
      <c r="X103" s="109">
        <f>IF(MOD(COLUMNS($O$93:X$93)-1,$M103)=0,1,0)</f>
        <v>0</v>
      </c>
      <c r="Y103" s="109">
        <f>IF(MOD(COLUMNS($O$93:Y$93)-1,$M103)=0,1,0)</f>
        <v>0</v>
      </c>
      <c r="Z103" s="109">
        <f>IF(MOD(COLUMNS($O$93:Z$93)-1,$M103)=0,1,0)</f>
        <v>0</v>
      </c>
      <c r="AA103" s="109">
        <f>IF(MOD(COLUMNS($O$93:AA$93)-1,$M103)=0,1,0)</f>
        <v>0</v>
      </c>
      <c r="AB103" s="109">
        <f>IF(MOD(COLUMNS($O$93:AB$93)-1,$M103)=0,1,0)</f>
        <v>0</v>
      </c>
      <c r="AC103" s="109">
        <f>IF(MOD(COLUMNS($O$93:AC$93)-1,$M103)=0,1,0)</f>
        <v>0</v>
      </c>
      <c r="AD103" s="109">
        <f>IF(MOD(COLUMNS($O$93:AD$93)-1,$M103)=0,1,0)</f>
        <v>0</v>
      </c>
      <c r="AE103" s="109">
        <f>IF(MOD(COLUMNS($O$93:AE$93)-1,$M103)=0,1,0)</f>
        <v>0</v>
      </c>
      <c r="AF103" s="109">
        <f>IF(MOD(COLUMNS($O$93:AF$93)-1,$M103)=0,1,0)</f>
        <v>0</v>
      </c>
      <c r="AG103" s="109">
        <f>IF(MOD(COLUMNS($O$93:AG$93)-1,$M103)=0,1,0)</f>
        <v>0</v>
      </c>
      <c r="AH103" s="109">
        <f>IF(MOD(COLUMNS($O$93:AH$93)-1,$M103)=0,1,0)</f>
        <v>0</v>
      </c>
      <c r="AI103" s="109">
        <f>IF(MOD(COLUMNS($O$93:AI$93)-1,$M103)=0,1,0)</f>
        <v>0</v>
      </c>
      <c r="AJ103" s="109">
        <f>IF(MOD(COLUMNS($O$93:AJ$93)-1,$M103)=0,1,0)</f>
        <v>0</v>
      </c>
      <c r="AK103" s="109">
        <f>IF(MOD(COLUMNS($O$93:AK$93)-1,$M103)=0,1,0)</f>
        <v>0</v>
      </c>
      <c r="AL103" s="109">
        <f>IF(MOD(COLUMNS($O$93:AL$93)-1,$M103)=0,1,0)</f>
        <v>0</v>
      </c>
      <c r="AM103" s="109">
        <f>IF(MOD(COLUMNS($O$93:AM$93)-1,$M103)=0,1,0)</f>
        <v>0</v>
      </c>
      <c r="AN103" s="109">
        <f>IF(MOD(COLUMNS($O$93:AN$93)-1,$M103)=0,1,0)</f>
        <v>1</v>
      </c>
      <c r="AO103" s="109">
        <f>IF(MOD(COLUMNS($O$93:AO$93)-1,$M103)=0,1,0)</f>
        <v>0</v>
      </c>
      <c r="AP103" s="109">
        <f>IF(MOD(COLUMNS($O$93:AP$93)-1,$M103)=0,1,0)</f>
        <v>0</v>
      </c>
      <c r="AQ103" s="109">
        <f>IF(MOD(COLUMNS($O$93:AQ$93)-1,$M103)=0,1,0)</f>
        <v>0</v>
      </c>
      <c r="AR103" s="109">
        <f>IF(MOD(COLUMNS($O$93:AR$93)-1,$M103)=0,1,0)</f>
        <v>0</v>
      </c>
      <c r="AS103" s="109">
        <f>IF(MOD(COLUMNS($O$93:AS$93)-1,$M103)=0,1,0)</f>
        <v>0</v>
      </c>
      <c r="AT103" s="109">
        <f>IF(MOD(COLUMNS($O$93:AT$93)-1,$M103)=0,1,0)</f>
        <v>0</v>
      </c>
      <c r="AU103" s="109">
        <f>IF(MOD(COLUMNS($O$93:AU$93)-1,$M103)=0,1,0)</f>
        <v>0</v>
      </c>
      <c r="AV103" s="109">
        <f>IF(MOD(COLUMNS($O$93:AV$93)-1,$M103)=0,1,0)</f>
        <v>0</v>
      </c>
      <c r="AW103" s="109">
        <f>IF(MOD(COLUMNS($O$93:AW$93)-1,$M103)=0,1,0)</f>
        <v>0</v>
      </c>
      <c r="AX103" s="109">
        <f>IF(MOD(COLUMNS($O$93:AX$93)-1,$M103)=0,1,0)</f>
        <v>0</v>
      </c>
      <c r="AY103" s="109">
        <f>IF(MOD(COLUMNS($O$93:AY$93)-1,$M103)=0,1,0)</f>
        <v>0</v>
      </c>
      <c r="AZ103" s="109">
        <f>IF(MOD(COLUMNS($O$93:AZ$93)-1,$M103)=0,1,0)</f>
        <v>0</v>
      </c>
      <c r="BA103" s="109">
        <f>IF(MOD(COLUMNS($O$93:BA$93)-1,$M103)=0,1,0)</f>
        <v>0</v>
      </c>
      <c r="BB103" s="109">
        <f>IF(MOD(COLUMNS($O$93:BB$93)-1,$M103)=0,1,0)</f>
        <v>0</v>
      </c>
      <c r="BC103" s="109">
        <f>IF(MOD(COLUMNS($O$93:BC$93)-1,$M103)=0,1,0)</f>
        <v>0</v>
      </c>
    </row>
    <row r="104" spans="2:55" hidden="1" outlineLevel="1" x14ac:dyDescent="0.2">
      <c r="B104" s="20" t="str">
        <f>'Default | C_&amp;_I | Cotton'!B104</f>
        <v>Other equipment</v>
      </c>
      <c r="C104" s="17" t="str">
        <f>'Default | C_&amp;_I | Cotton'!C104</f>
        <v>$</v>
      </c>
      <c r="D104" s="17" t="e">
        <f>('Default | C_&amp;_I | Cotton'!$D104/SUM('Default | C_&amp;_I | Cotton'!$D$94:$D$107))*$D$108</f>
        <v>#VALUE!</v>
      </c>
      <c r="E104" s="167"/>
      <c r="F104" s="486"/>
      <c r="G104" s="487"/>
      <c r="H104" s="487"/>
      <c r="I104" s="487"/>
      <c r="J104" s="488"/>
      <c r="L104" s="99">
        <f>'Default | C_&amp;_I | Cotton'!L104</f>
        <v>0</v>
      </c>
      <c r="M104" s="99">
        <f>'Default | C_&amp;_I | Cotton'!M104</f>
        <v>10</v>
      </c>
      <c r="N104" s="99">
        <f t="shared" si="20"/>
        <v>5</v>
      </c>
      <c r="O104" s="109">
        <f>IF(MOD(COLUMNS($O$93:O$93)-1,$M104)=0,1,0)</f>
        <v>1</v>
      </c>
      <c r="P104" s="109">
        <f>IF(MOD(COLUMNS($O$93:P$93)-1,$M104)=0,1,0)</f>
        <v>0</v>
      </c>
      <c r="Q104" s="109">
        <f>IF(MOD(COLUMNS($O$93:Q$93)-1,$M104)=0,1,0)</f>
        <v>0</v>
      </c>
      <c r="R104" s="109">
        <f>IF(MOD(COLUMNS($O$93:R$93)-1,$M104)=0,1,0)</f>
        <v>0</v>
      </c>
      <c r="S104" s="109">
        <f>IF(MOD(COLUMNS($O$93:S$93)-1,$M104)=0,1,0)</f>
        <v>0</v>
      </c>
      <c r="T104" s="109">
        <f>IF(MOD(COLUMNS($O$93:T$93)-1,$M104)=0,1,0)</f>
        <v>0</v>
      </c>
      <c r="U104" s="109">
        <f>IF(MOD(COLUMNS($O$93:U$93)-1,$M104)=0,1,0)</f>
        <v>0</v>
      </c>
      <c r="V104" s="109">
        <f>IF(MOD(COLUMNS($O$93:V$93)-1,$M104)=0,1,0)</f>
        <v>0</v>
      </c>
      <c r="W104" s="109">
        <f>IF(MOD(COLUMNS($O$93:W$93)-1,$M104)=0,1,0)</f>
        <v>0</v>
      </c>
      <c r="X104" s="109">
        <f>IF(MOD(COLUMNS($O$93:X$93)-1,$M104)=0,1,0)</f>
        <v>0</v>
      </c>
      <c r="Y104" s="109">
        <f>IF(MOD(COLUMNS($O$93:Y$93)-1,$M104)=0,1,0)</f>
        <v>1</v>
      </c>
      <c r="Z104" s="109">
        <f>IF(MOD(COLUMNS($O$93:Z$93)-1,$M104)=0,1,0)</f>
        <v>0</v>
      </c>
      <c r="AA104" s="109">
        <f>IF(MOD(COLUMNS($O$93:AA$93)-1,$M104)=0,1,0)</f>
        <v>0</v>
      </c>
      <c r="AB104" s="109">
        <f>IF(MOD(COLUMNS($O$93:AB$93)-1,$M104)=0,1,0)</f>
        <v>0</v>
      </c>
      <c r="AC104" s="109">
        <f>IF(MOD(COLUMNS($O$93:AC$93)-1,$M104)=0,1,0)</f>
        <v>0</v>
      </c>
      <c r="AD104" s="109">
        <f>IF(MOD(COLUMNS($O$93:AD$93)-1,$M104)=0,1,0)</f>
        <v>0</v>
      </c>
      <c r="AE104" s="109">
        <f>IF(MOD(COLUMNS($O$93:AE$93)-1,$M104)=0,1,0)</f>
        <v>0</v>
      </c>
      <c r="AF104" s="109">
        <f>IF(MOD(COLUMNS($O$93:AF$93)-1,$M104)=0,1,0)</f>
        <v>0</v>
      </c>
      <c r="AG104" s="109">
        <f>IF(MOD(COLUMNS($O$93:AG$93)-1,$M104)=0,1,0)</f>
        <v>0</v>
      </c>
      <c r="AH104" s="109">
        <f>IF(MOD(COLUMNS($O$93:AH$93)-1,$M104)=0,1,0)</f>
        <v>0</v>
      </c>
      <c r="AI104" s="109">
        <f>IF(MOD(COLUMNS($O$93:AI$93)-1,$M104)=0,1,0)</f>
        <v>1</v>
      </c>
      <c r="AJ104" s="109">
        <f>IF(MOD(COLUMNS($O$93:AJ$93)-1,$M104)=0,1,0)</f>
        <v>0</v>
      </c>
      <c r="AK104" s="109">
        <f>IF(MOD(COLUMNS($O$93:AK$93)-1,$M104)=0,1,0)</f>
        <v>0</v>
      </c>
      <c r="AL104" s="109">
        <f>IF(MOD(COLUMNS($O$93:AL$93)-1,$M104)=0,1,0)</f>
        <v>0</v>
      </c>
      <c r="AM104" s="109">
        <f>IF(MOD(COLUMNS($O$93:AM$93)-1,$M104)=0,1,0)</f>
        <v>0</v>
      </c>
      <c r="AN104" s="109">
        <f>IF(MOD(COLUMNS($O$93:AN$93)-1,$M104)=0,1,0)</f>
        <v>0</v>
      </c>
      <c r="AO104" s="109">
        <f>IF(MOD(COLUMNS($O$93:AO$93)-1,$M104)=0,1,0)</f>
        <v>0</v>
      </c>
      <c r="AP104" s="109">
        <f>IF(MOD(COLUMNS($O$93:AP$93)-1,$M104)=0,1,0)</f>
        <v>0</v>
      </c>
      <c r="AQ104" s="109">
        <f>IF(MOD(COLUMNS($O$93:AQ$93)-1,$M104)=0,1,0)</f>
        <v>0</v>
      </c>
      <c r="AR104" s="109">
        <f>IF(MOD(COLUMNS($O$93:AR$93)-1,$M104)=0,1,0)</f>
        <v>0</v>
      </c>
      <c r="AS104" s="109">
        <f>IF(MOD(COLUMNS($O$93:AS$93)-1,$M104)=0,1,0)</f>
        <v>1</v>
      </c>
      <c r="AT104" s="109">
        <f>IF(MOD(COLUMNS($O$93:AT$93)-1,$M104)=0,1,0)</f>
        <v>0</v>
      </c>
      <c r="AU104" s="109">
        <f>IF(MOD(COLUMNS($O$93:AU$93)-1,$M104)=0,1,0)</f>
        <v>0</v>
      </c>
      <c r="AV104" s="109">
        <f>IF(MOD(COLUMNS($O$93:AV$93)-1,$M104)=0,1,0)</f>
        <v>0</v>
      </c>
      <c r="AW104" s="109">
        <f>IF(MOD(COLUMNS($O$93:AW$93)-1,$M104)=0,1,0)</f>
        <v>0</v>
      </c>
      <c r="AX104" s="109">
        <f>IF(MOD(COLUMNS($O$93:AX$93)-1,$M104)=0,1,0)</f>
        <v>0</v>
      </c>
      <c r="AY104" s="109">
        <f>IF(MOD(COLUMNS($O$93:AY$93)-1,$M104)=0,1,0)</f>
        <v>0</v>
      </c>
      <c r="AZ104" s="109">
        <f>IF(MOD(COLUMNS($O$93:AZ$93)-1,$M104)=0,1,0)</f>
        <v>0</v>
      </c>
      <c r="BA104" s="109">
        <f>IF(MOD(COLUMNS($O$93:BA$93)-1,$M104)=0,1,0)</f>
        <v>0</v>
      </c>
      <c r="BB104" s="109">
        <f>IF(MOD(COLUMNS($O$93:BB$93)-1,$M104)=0,1,0)</f>
        <v>0</v>
      </c>
      <c r="BC104" s="109">
        <f>IF(MOD(COLUMNS($O$93:BC$93)-1,$M104)=0,1,0)</f>
        <v>1</v>
      </c>
    </row>
    <row r="105" spans="2:55" hidden="1" outlineLevel="1" x14ac:dyDescent="0.2">
      <c r="B105" s="20" t="str">
        <f>'Default | C_&amp;_I | Cotton'!B105</f>
        <v>Motor vehicle</v>
      </c>
      <c r="C105" s="17" t="str">
        <f>'Default | C_&amp;_I | Cotton'!C105</f>
        <v>$</v>
      </c>
      <c r="D105" s="17" t="e">
        <f>('Default | C_&amp;_I | Cotton'!$D105/SUM('Default | C_&amp;_I | Cotton'!$D$94:$D$107))*$D$108</f>
        <v>#VALUE!</v>
      </c>
      <c r="E105" s="167"/>
      <c r="F105" s="486"/>
      <c r="G105" s="487"/>
      <c r="H105" s="487"/>
      <c r="I105" s="487"/>
      <c r="J105" s="488"/>
      <c r="L105" s="99">
        <f>'Default | C_&amp;_I | Cotton'!L105</f>
        <v>0</v>
      </c>
      <c r="M105" s="99">
        <f>'Default | C_&amp;_I | Cotton'!M105</f>
        <v>10</v>
      </c>
      <c r="N105" s="99">
        <f t="shared" si="20"/>
        <v>5</v>
      </c>
      <c r="O105" s="109">
        <f>IF(MOD(COLUMNS($O$93:O$93)-1,$M105)=0,1,0)</f>
        <v>1</v>
      </c>
      <c r="P105" s="109">
        <f>IF(MOD(COLUMNS($O$93:P$93)-1,$M105)=0,1,0)</f>
        <v>0</v>
      </c>
      <c r="Q105" s="109">
        <f>IF(MOD(COLUMNS($O$93:Q$93)-1,$M105)=0,1,0)</f>
        <v>0</v>
      </c>
      <c r="R105" s="109">
        <f>IF(MOD(COLUMNS($O$93:R$93)-1,$M105)=0,1,0)</f>
        <v>0</v>
      </c>
      <c r="S105" s="109">
        <f>IF(MOD(COLUMNS($O$93:S$93)-1,$M105)=0,1,0)</f>
        <v>0</v>
      </c>
      <c r="T105" s="109">
        <f>IF(MOD(COLUMNS($O$93:T$93)-1,$M105)=0,1,0)</f>
        <v>0</v>
      </c>
      <c r="U105" s="109">
        <f>IF(MOD(COLUMNS($O$93:U$93)-1,$M105)=0,1,0)</f>
        <v>0</v>
      </c>
      <c r="V105" s="109">
        <f>IF(MOD(COLUMNS($O$93:V$93)-1,$M105)=0,1,0)</f>
        <v>0</v>
      </c>
      <c r="W105" s="109">
        <f>IF(MOD(COLUMNS($O$93:W$93)-1,$M105)=0,1,0)</f>
        <v>0</v>
      </c>
      <c r="X105" s="109">
        <f>IF(MOD(COLUMNS($O$93:X$93)-1,$M105)=0,1,0)</f>
        <v>0</v>
      </c>
      <c r="Y105" s="109">
        <f>IF(MOD(COLUMNS($O$93:Y$93)-1,$M105)=0,1,0)</f>
        <v>1</v>
      </c>
      <c r="Z105" s="109">
        <f>IF(MOD(COLUMNS($O$93:Z$93)-1,$M105)=0,1,0)</f>
        <v>0</v>
      </c>
      <c r="AA105" s="109">
        <f>IF(MOD(COLUMNS($O$93:AA$93)-1,$M105)=0,1,0)</f>
        <v>0</v>
      </c>
      <c r="AB105" s="109">
        <f>IF(MOD(COLUMNS($O$93:AB$93)-1,$M105)=0,1,0)</f>
        <v>0</v>
      </c>
      <c r="AC105" s="109">
        <f>IF(MOD(COLUMNS($O$93:AC$93)-1,$M105)=0,1,0)</f>
        <v>0</v>
      </c>
      <c r="AD105" s="109">
        <f>IF(MOD(COLUMNS($O$93:AD$93)-1,$M105)=0,1,0)</f>
        <v>0</v>
      </c>
      <c r="AE105" s="109">
        <f>IF(MOD(COLUMNS($O$93:AE$93)-1,$M105)=0,1,0)</f>
        <v>0</v>
      </c>
      <c r="AF105" s="109">
        <f>IF(MOD(COLUMNS($O$93:AF$93)-1,$M105)=0,1,0)</f>
        <v>0</v>
      </c>
      <c r="AG105" s="109">
        <f>IF(MOD(COLUMNS($O$93:AG$93)-1,$M105)=0,1,0)</f>
        <v>0</v>
      </c>
      <c r="AH105" s="109">
        <f>IF(MOD(COLUMNS($O$93:AH$93)-1,$M105)=0,1,0)</f>
        <v>0</v>
      </c>
      <c r="AI105" s="109">
        <f>IF(MOD(COLUMNS($O$93:AI$93)-1,$M105)=0,1,0)</f>
        <v>1</v>
      </c>
      <c r="AJ105" s="109">
        <f>IF(MOD(COLUMNS($O$93:AJ$93)-1,$M105)=0,1,0)</f>
        <v>0</v>
      </c>
      <c r="AK105" s="109">
        <f>IF(MOD(COLUMNS($O$93:AK$93)-1,$M105)=0,1,0)</f>
        <v>0</v>
      </c>
      <c r="AL105" s="109">
        <f>IF(MOD(COLUMNS($O$93:AL$93)-1,$M105)=0,1,0)</f>
        <v>0</v>
      </c>
      <c r="AM105" s="109">
        <f>IF(MOD(COLUMNS($O$93:AM$93)-1,$M105)=0,1,0)</f>
        <v>0</v>
      </c>
      <c r="AN105" s="109">
        <f>IF(MOD(COLUMNS($O$93:AN$93)-1,$M105)=0,1,0)</f>
        <v>0</v>
      </c>
      <c r="AO105" s="109">
        <f>IF(MOD(COLUMNS($O$93:AO$93)-1,$M105)=0,1,0)</f>
        <v>0</v>
      </c>
      <c r="AP105" s="109">
        <f>IF(MOD(COLUMNS($O$93:AP$93)-1,$M105)=0,1,0)</f>
        <v>0</v>
      </c>
      <c r="AQ105" s="109">
        <f>IF(MOD(COLUMNS($O$93:AQ$93)-1,$M105)=0,1,0)</f>
        <v>0</v>
      </c>
      <c r="AR105" s="109">
        <f>IF(MOD(COLUMNS($O$93:AR$93)-1,$M105)=0,1,0)</f>
        <v>0</v>
      </c>
      <c r="AS105" s="109">
        <f>IF(MOD(COLUMNS($O$93:AS$93)-1,$M105)=0,1,0)</f>
        <v>1</v>
      </c>
      <c r="AT105" s="109">
        <f>IF(MOD(COLUMNS($O$93:AT$93)-1,$M105)=0,1,0)</f>
        <v>0</v>
      </c>
      <c r="AU105" s="109">
        <f>IF(MOD(COLUMNS($O$93:AU$93)-1,$M105)=0,1,0)</f>
        <v>0</v>
      </c>
      <c r="AV105" s="109">
        <f>IF(MOD(COLUMNS($O$93:AV$93)-1,$M105)=0,1,0)</f>
        <v>0</v>
      </c>
      <c r="AW105" s="109">
        <f>IF(MOD(COLUMNS($O$93:AW$93)-1,$M105)=0,1,0)</f>
        <v>0</v>
      </c>
      <c r="AX105" s="109">
        <f>IF(MOD(COLUMNS($O$93:AX$93)-1,$M105)=0,1,0)</f>
        <v>0</v>
      </c>
      <c r="AY105" s="109">
        <f>IF(MOD(COLUMNS($O$93:AY$93)-1,$M105)=0,1,0)</f>
        <v>0</v>
      </c>
      <c r="AZ105" s="109">
        <f>IF(MOD(COLUMNS($O$93:AZ$93)-1,$M105)=0,1,0)</f>
        <v>0</v>
      </c>
      <c r="BA105" s="109">
        <f>IF(MOD(COLUMNS($O$93:BA$93)-1,$M105)=0,1,0)</f>
        <v>0</v>
      </c>
      <c r="BB105" s="109">
        <f>IF(MOD(COLUMNS($O$93:BB$93)-1,$M105)=0,1,0)</f>
        <v>0</v>
      </c>
      <c r="BC105" s="109">
        <f>IF(MOD(COLUMNS($O$93:BC$93)-1,$M105)=0,1,0)</f>
        <v>1</v>
      </c>
    </row>
    <row r="106" spans="2:55" hidden="1" outlineLevel="1" x14ac:dyDescent="0.2">
      <c r="B106" s="20" t="str">
        <f>'Default | C_&amp;_I | Cotton'!B106</f>
        <v>295hp tractor</v>
      </c>
      <c r="C106" s="17" t="str">
        <f>'Default | C_&amp;_I | Cotton'!C106</f>
        <v>$</v>
      </c>
      <c r="D106" s="17" t="e">
        <f>('Default | C_&amp;_I | Cotton'!$D106/SUM('Default | C_&amp;_I | Cotton'!$D$94:$D$107))*$D$108</f>
        <v>#VALUE!</v>
      </c>
      <c r="E106" s="167"/>
      <c r="F106" s="486"/>
      <c r="G106" s="487"/>
      <c r="H106" s="487"/>
      <c r="I106" s="487"/>
      <c r="J106" s="488"/>
      <c r="L106" s="99">
        <f>'Default | C_&amp;_I | Cotton'!L106</f>
        <v>0</v>
      </c>
      <c r="M106" s="99">
        <f>'Default | C_&amp;_I | Cotton'!M106</f>
        <v>25</v>
      </c>
      <c r="N106" s="99">
        <f t="shared" si="20"/>
        <v>2</v>
      </c>
      <c r="O106" s="109">
        <f>IF(MOD(COLUMNS($O$93:O$93)-1,$M106)=0,1,0)</f>
        <v>1</v>
      </c>
      <c r="P106" s="109">
        <f>IF(MOD(COLUMNS($O$93:P$93)-1,$M106)=0,1,0)</f>
        <v>0</v>
      </c>
      <c r="Q106" s="109">
        <f>IF(MOD(COLUMNS($O$93:Q$93)-1,$M106)=0,1,0)</f>
        <v>0</v>
      </c>
      <c r="R106" s="109">
        <f>IF(MOD(COLUMNS($O$93:R$93)-1,$M106)=0,1,0)</f>
        <v>0</v>
      </c>
      <c r="S106" s="109">
        <f>IF(MOD(COLUMNS($O$93:S$93)-1,$M106)=0,1,0)</f>
        <v>0</v>
      </c>
      <c r="T106" s="109">
        <f>IF(MOD(COLUMNS($O$93:T$93)-1,$M106)=0,1,0)</f>
        <v>0</v>
      </c>
      <c r="U106" s="109">
        <f>IF(MOD(COLUMNS($O$93:U$93)-1,$M106)=0,1,0)</f>
        <v>0</v>
      </c>
      <c r="V106" s="109">
        <f>IF(MOD(COLUMNS($O$93:V$93)-1,$M106)=0,1,0)</f>
        <v>0</v>
      </c>
      <c r="W106" s="109">
        <f>IF(MOD(COLUMNS($O$93:W$93)-1,$M106)=0,1,0)</f>
        <v>0</v>
      </c>
      <c r="X106" s="109">
        <f>IF(MOD(COLUMNS($O$93:X$93)-1,$M106)=0,1,0)</f>
        <v>0</v>
      </c>
      <c r="Y106" s="109">
        <f>IF(MOD(COLUMNS($O$93:Y$93)-1,$M106)=0,1,0)</f>
        <v>0</v>
      </c>
      <c r="Z106" s="109">
        <f>IF(MOD(COLUMNS($O$93:Z$93)-1,$M106)=0,1,0)</f>
        <v>0</v>
      </c>
      <c r="AA106" s="109">
        <f>IF(MOD(COLUMNS($O$93:AA$93)-1,$M106)=0,1,0)</f>
        <v>0</v>
      </c>
      <c r="AB106" s="109">
        <f>IF(MOD(COLUMNS($O$93:AB$93)-1,$M106)=0,1,0)</f>
        <v>0</v>
      </c>
      <c r="AC106" s="109">
        <f>IF(MOD(COLUMNS($O$93:AC$93)-1,$M106)=0,1,0)</f>
        <v>0</v>
      </c>
      <c r="AD106" s="109">
        <f>IF(MOD(COLUMNS($O$93:AD$93)-1,$M106)=0,1,0)</f>
        <v>0</v>
      </c>
      <c r="AE106" s="109">
        <f>IF(MOD(COLUMNS($O$93:AE$93)-1,$M106)=0,1,0)</f>
        <v>0</v>
      </c>
      <c r="AF106" s="109">
        <f>IF(MOD(COLUMNS($O$93:AF$93)-1,$M106)=0,1,0)</f>
        <v>0</v>
      </c>
      <c r="AG106" s="109">
        <f>IF(MOD(COLUMNS($O$93:AG$93)-1,$M106)=0,1,0)</f>
        <v>0</v>
      </c>
      <c r="AH106" s="109">
        <f>IF(MOD(COLUMNS($O$93:AH$93)-1,$M106)=0,1,0)</f>
        <v>0</v>
      </c>
      <c r="AI106" s="109">
        <f>IF(MOD(COLUMNS($O$93:AI$93)-1,$M106)=0,1,0)</f>
        <v>0</v>
      </c>
      <c r="AJ106" s="109">
        <f>IF(MOD(COLUMNS($O$93:AJ$93)-1,$M106)=0,1,0)</f>
        <v>0</v>
      </c>
      <c r="AK106" s="109">
        <f>IF(MOD(COLUMNS($O$93:AK$93)-1,$M106)=0,1,0)</f>
        <v>0</v>
      </c>
      <c r="AL106" s="109">
        <f>IF(MOD(COLUMNS($O$93:AL$93)-1,$M106)=0,1,0)</f>
        <v>0</v>
      </c>
      <c r="AM106" s="109">
        <f>IF(MOD(COLUMNS($O$93:AM$93)-1,$M106)=0,1,0)</f>
        <v>0</v>
      </c>
      <c r="AN106" s="109">
        <f>IF(MOD(COLUMNS($O$93:AN$93)-1,$M106)=0,1,0)</f>
        <v>1</v>
      </c>
      <c r="AO106" s="109">
        <f>IF(MOD(COLUMNS($O$93:AO$93)-1,$M106)=0,1,0)</f>
        <v>0</v>
      </c>
      <c r="AP106" s="109">
        <f>IF(MOD(COLUMNS($O$93:AP$93)-1,$M106)=0,1,0)</f>
        <v>0</v>
      </c>
      <c r="AQ106" s="109">
        <f>IF(MOD(COLUMNS($O$93:AQ$93)-1,$M106)=0,1,0)</f>
        <v>0</v>
      </c>
      <c r="AR106" s="109">
        <f>IF(MOD(COLUMNS($O$93:AR$93)-1,$M106)=0,1,0)</f>
        <v>0</v>
      </c>
      <c r="AS106" s="109">
        <f>IF(MOD(COLUMNS($O$93:AS$93)-1,$M106)=0,1,0)</f>
        <v>0</v>
      </c>
      <c r="AT106" s="109">
        <f>IF(MOD(COLUMNS($O$93:AT$93)-1,$M106)=0,1,0)</f>
        <v>0</v>
      </c>
      <c r="AU106" s="109">
        <f>IF(MOD(COLUMNS($O$93:AU$93)-1,$M106)=0,1,0)</f>
        <v>0</v>
      </c>
      <c r="AV106" s="109">
        <f>IF(MOD(COLUMNS($O$93:AV$93)-1,$M106)=0,1,0)</f>
        <v>0</v>
      </c>
      <c r="AW106" s="109">
        <f>IF(MOD(COLUMNS($O$93:AW$93)-1,$M106)=0,1,0)</f>
        <v>0</v>
      </c>
      <c r="AX106" s="109">
        <f>IF(MOD(COLUMNS($O$93:AX$93)-1,$M106)=0,1,0)</f>
        <v>0</v>
      </c>
      <c r="AY106" s="109">
        <f>IF(MOD(COLUMNS($O$93:AY$93)-1,$M106)=0,1,0)</f>
        <v>0</v>
      </c>
      <c r="AZ106" s="109">
        <f>IF(MOD(COLUMNS($O$93:AZ$93)-1,$M106)=0,1,0)</f>
        <v>0</v>
      </c>
      <c r="BA106" s="109">
        <f>IF(MOD(COLUMNS($O$93:BA$93)-1,$M106)=0,1,0)</f>
        <v>0</v>
      </c>
      <c r="BB106" s="109">
        <f>IF(MOD(COLUMNS($O$93:BB$93)-1,$M106)=0,1,0)</f>
        <v>0</v>
      </c>
      <c r="BC106" s="109">
        <f>IF(MOD(COLUMNS($O$93:BC$93)-1,$M106)=0,1,0)</f>
        <v>0</v>
      </c>
    </row>
    <row r="107" spans="2:55" hidden="1" outlineLevel="1" x14ac:dyDescent="0.2">
      <c r="B107" s="21" t="str">
        <f>'Default | C_&amp;_I | Cotton'!B107</f>
        <v>65hp tractor</v>
      </c>
      <c r="C107" s="16" t="str">
        <f>'Default | C_&amp;_I | Cotton'!C107</f>
        <v>$</v>
      </c>
      <c r="D107" s="16" t="e">
        <f>('Default | C_&amp;_I | Cotton'!$D107/SUM('Default | C_&amp;_I | Cotton'!$D$94:$D$107))*$D$108</f>
        <v>#VALUE!</v>
      </c>
      <c r="E107" s="166"/>
      <c r="F107" s="489"/>
      <c r="G107" s="490"/>
      <c r="H107" s="490"/>
      <c r="I107" s="490"/>
      <c r="J107" s="491"/>
      <c r="L107" s="99">
        <f>'Default | C_&amp;_I | Cotton'!L107</f>
        <v>0</v>
      </c>
      <c r="M107" s="99">
        <f>'Default | C_&amp;_I | Cotton'!M107</f>
        <v>25</v>
      </c>
      <c r="N107" s="99">
        <f t="shared" si="20"/>
        <v>2</v>
      </c>
      <c r="O107" s="109">
        <f>IF(MOD(COLUMNS($O$93:O$93)-1,$M107)=0,1,0)</f>
        <v>1</v>
      </c>
      <c r="P107" s="109">
        <f>IF(MOD(COLUMNS($O$93:P$93)-1,$M107)=0,1,0)</f>
        <v>0</v>
      </c>
      <c r="Q107" s="109">
        <f>IF(MOD(COLUMNS($O$93:Q$93)-1,$M107)=0,1,0)</f>
        <v>0</v>
      </c>
      <c r="R107" s="109">
        <f>IF(MOD(COLUMNS($O$93:R$93)-1,$M107)=0,1,0)</f>
        <v>0</v>
      </c>
      <c r="S107" s="109">
        <f>IF(MOD(COLUMNS($O$93:S$93)-1,$M107)=0,1,0)</f>
        <v>0</v>
      </c>
      <c r="T107" s="109">
        <f>IF(MOD(COLUMNS($O$93:T$93)-1,$M107)=0,1,0)</f>
        <v>0</v>
      </c>
      <c r="U107" s="109">
        <f>IF(MOD(COLUMNS($O$93:U$93)-1,$M107)=0,1,0)</f>
        <v>0</v>
      </c>
      <c r="V107" s="109">
        <f>IF(MOD(COLUMNS($O$93:V$93)-1,$M107)=0,1,0)</f>
        <v>0</v>
      </c>
      <c r="W107" s="109">
        <f>IF(MOD(COLUMNS($O$93:W$93)-1,$M107)=0,1,0)</f>
        <v>0</v>
      </c>
      <c r="X107" s="109">
        <f>IF(MOD(COLUMNS($O$93:X$93)-1,$M107)=0,1,0)</f>
        <v>0</v>
      </c>
      <c r="Y107" s="109">
        <f>IF(MOD(COLUMNS($O$93:Y$93)-1,$M107)=0,1,0)</f>
        <v>0</v>
      </c>
      <c r="Z107" s="109">
        <f>IF(MOD(COLUMNS($O$93:Z$93)-1,$M107)=0,1,0)</f>
        <v>0</v>
      </c>
      <c r="AA107" s="109">
        <f>IF(MOD(COLUMNS($O$93:AA$93)-1,$M107)=0,1,0)</f>
        <v>0</v>
      </c>
      <c r="AB107" s="109">
        <f>IF(MOD(COLUMNS($O$93:AB$93)-1,$M107)=0,1,0)</f>
        <v>0</v>
      </c>
      <c r="AC107" s="109">
        <f>IF(MOD(COLUMNS($O$93:AC$93)-1,$M107)=0,1,0)</f>
        <v>0</v>
      </c>
      <c r="AD107" s="109">
        <f>IF(MOD(COLUMNS($O$93:AD$93)-1,$M107)=0,1,0)</f>
        <v>0</v>
      </c>
      <c r="AE107" s="109">
        <f>IF(MOD(COLUMNS($O$93:AE$93)-1,$M107)=0,1,0)</f>
        <v>0</v>
      </c>
      <c r="AF107" s="109">
        <f>IF(MOD(COLUMNS($O$93:AF$93)-1,$M107)=0,1,0)</f>
        <v>0</v>
      </c>
      <c r="AG107" s="109">
        <f>IF(MOD(COLUMNS($O$93:AG$93)-1,$M107)=0,1,0)</f>
        <v>0</v>
      </c>
      <c r="AH107" s="109">
        <f>IF(MOD(COLUMNS($O$93:AH$93)-1,$M107)=0,1,0)</f>
        <v>0</v>
      </c>
      <c r="AI107" s="109">
        <f>IF(MOD(COLUMNS($O$93:AI$93)-1,$M107)=0,1,0)</f>
        <v>0</v>
      </c>
      <c r="AJ107" s="109">
        <f>IF(MOD(COLUMNS($O$93:AJ$93)-1,$M107)=0,1,0)</f>
        <v>0</v>
      </c>
      <c r="AK107" s="109">
        <f>IF(MOD(COLUMNS($O$93:AK$93)-1,$M107)=0,1,0)</f>
        <v>0</v>
      </c>
      <c r="AL107" s="109">
        <f>IF(MOD(COLUMNS($O$93:AL$93)-1,$M107)=0,1,0)</f>
        <v>0</v>
      </c>
      <c r="AM107" s="109">
        <f>IF(MOD(COLUMNS($O$93:AM$93)-1,$M107)=0,1,0)</f>
        <v>0</v>
      </c>
      <c r="AN107" s="109">
        <f>IF(MOD(COLUMNS($O$93:AN$93)-1,$M107)=0,1,0)</f>
        <v>1</v>
      </c>
      <c r="AO107" s="109">
        <f>IF(MOD(COLUMNS($O$93:AO$93)-1,$M107)=0,1,0)</f>
        <v>0</v>
      </c>
      <c r="AP107" s="109">
        <f>IF(MOD(COLUMNS($O$93:AP$93)-1,$M107)=0,1,0)</f>
        <v>0</v>
      </c>
      <c r="AQ107" s="109">
        <f>IF(MOD(COLUMNS($O$93:AQ$93)-1,$M107)=0,1,0)</f>
        <v>0</v>
      </c>
      <c r="AR107" s="109">
        <f>IF(MOD(COLUMNS($O$93:AR$93)-1,$M107)=0,1,0)</f>
        <v>0</v>
      </c>
      <c r="AS107" s="109">
        <f>IF(MOD(COLUMNS($O$93:AS$93)-1,$M107)=0,1,0)</f>
        <v>0</v>
      </c>
      <c r="AT107" s="109">
        <f>IF(MOD(COLUMNS($O$93:AT$93)-1,$M107)=0,1,0)</f>
        <v>0</v>
      </c>
      <c r="AU107" s="109">
        <f>IF(MOD(COLUMNS($O$93:AU$93)-1,$M107)=0,1,0)</f>
        <v>0</v>
      </c>
      <c r="AV107" s="109">
        <f>IF(MOD(COLUMNS($O$93:AV$93)-1,$M107)=0,1,0)</f>
        <v>0</v>
      </c>
      <c r="AW107" s="109">
        <f>IF(MOD(COLUMNS($O$93:AW$93)-1,$M107)=0,1,0)</f>
        <v>0</v>
      </c>
      <c r="AX107" s="109">
        <f>IF(MOD(COLUMNS($O$93:AX$93)-1,$M107)=0,1,0)</f>
        <v>0</v>
      </c>
      <c r="AY107" s="109">
        <f>IF(MOD(COLUMNS($O$93:AY$93)-1,$M107)=0,1,0)</f>
        <v>0</v>
      </c>
      <c r="AZ107" s="109">
        <f>IF(MOD(COLUMNS($O$93:AZ$93)-1,$M107)=0,1,0)</f>
        <v>0</v>
      </c>
      <c r="BA107" s="109">
        <f>IF(MOD(COLUMNS($O$93:BA$93)-1,$M107)=0,1,0)</f>
        <v>0</v>
      </c>
      <c r="BB107" s="109">
        <f>IF(MOD(COLUMNS($O$93:BB$93)-1,$M107)=0,1,0)</f>
        <v>0</v>
      </c>
      <c r="BC107" s="109">
        <f>IF(MOD(COLUMNS($O$93:BC$93)-1,$M107)=0,1,0)</f>
        <v>0</v>
      </c>
    </row>
    <row r="108" spans="2:55" hidden="1" outlineLevel="1" x14ac:dyDescent="0.2">
      <c r="C108" s="255" t="s">
        <v>330</v>
      </c>
      <c r="D108" s="256" t="str">
        <f>IF(Selected_Crop=7,IF('PI | User'!$F$21="",'PI | User'!$E$21,'PI | User'!$F$21),"")</f>
        <v/>
      </c>
    </row>
    <row r="109" spans="2:55" ht="12.75" hidden="1" outlineLevel="1" thickBot="1" x14ac:dyDescent="0.25"/>
    <row r="110" spans="2:55" hidden="1" outlineLevel="1" x14ac:dyDescent="0.2">
      <c r="D110" s="175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7"/>
    </row>
    <row r="111" spans="2:55" ht="15" hidden="1" outlineLevel="1" x14ac:dyDescent="0.25">
      <c r="B111" s="23" t="s">
        <v>145</v>
      </c>
      <c r="C111" s="170" t="s">
        <v>7</v>
      </c>
      <c r="D111" s="178" t="s">
        <v>29</v>
      </c>
      <c r="E111" s="24" t="s">
        <v>30</v>
      </c>
      <c r="F111" s="24" t="s">
        <v>31</v>
      </c>
      <c r="G111" s="24" t="s">
        <v>32</v>
      </c>
      <c r="H111" s="24" t="s">
        <v>33</v>
      </c>
      <c r="I111" s="24" t="s">
        <v>34</v>
      </c>
      <c r="J111" s="24" t="s">
        <v>35</v>
      </c>
      <c r="K111" s="24" t="s">
        <v>36</v>
      </c>
      <c r="L111" s="24" t="s">
        <v>37</v>
      </c>
      <c r="M111" s="24" t="s">
        <v>38</v>
      </c>
      <c r="N111" s="24" t="s">
        <v>39</v>
      </c>
      <c r="O111" s="179" t="s">
        <v>203</v>
      </c>
      <c r="P111" s="62" t="s">
        <v>67</v>
      </c>
      <c r="Q111" s="492" t="s">
        <v>68</v>
      </c>
      <c r="R111" s="493"/>
      <c r="S111" s="493"/>
      <c r="T111" s="493"/>
      <c r="U111" s="494"/>
    </row>
    <row r="112" spans="2:55" hidden="1" outlineLevel="1" x14ac:dyDescent="0.2">
      <c r="B112" s="19" t="s">
        <v>146</v>
      </c>
      <c r="C112" s="171" t="s">
        <v>53</v>
      </c>
      <c r="D112" s="180" t="e">
        <f t="shared" ref="D112:O112" si="21">$O$114*D$113*$W$113</f>
        <v>#VALUE!</v>
      </c>
      <c r="E112" s="15" t="e">
        <f t="shared" si="21"/>
        <v>#VALUE!</v>
      </c>
      <c r="F112" s="15" t="e">
        <f t="shared" si="21"/>
        <v>#VALUE!</v>
      </c>
      <c r="G112" s="15" t="e">
        <f t="shared" si="21"/>
        <v>#VALUE!</v>
      </c>
      <c r="H112" s="15" t="e">
        <f t="shared" si="21"/>
        <v>#VALUE!</v>
      </c>
      <c r="I112" s="15" t="e">
        <f t="shared" si="21"/>
        <v>#VALUE!</v>
      </c>
      <c r="J112" s="15" t="e">
        <f t="shared" si="21"/>
        <v>#VALUE!</v>
      </c>
      <c r="K112" s="15" t="e">
        <f t="shared" si="21"/>
        <v>#VALUE!</v>
      </c>
      <c r="L112" s="15" t="e">
        <f t="shared" si="21"/>
        <v>#VALUE!</v>
      </c>
      <c r="M112" s="15" t="e">
        <f t="shared" si="21"/>
        <v>#VALUE!</v>
      </c>
      <c r="N112" s="15" t="e">
        <f t="shared" si="21"/>
        <v>#VALUE!</v>
      </c>
      <c r="O112" s="191" t="e">
        <f t="shared" si="21"/>
        <v>#VALUE!</v>
      </c>
      <c r="P112" s="167"/>
      <c r="Q112" s="486"/>
      <c r="R112" s="487"/>
      <c r="S112" s="487"/>
      <c r="T112" s="487"/>
      <c r="U112" s="488"/>
    </row>
    <row r="113" spans="2:24" hidden="1" outlineLevel="1" x14ac:dyDescent="0.2">
      <c r="B113" s="88" t="s">
        <v>147</v>
      </c>
      <c r="C113" s="172" t="s">
        <v>148</v>
      </c>
      <c r="D113" s="181">
        <f>D$114/$O$114</f>
        <v>1</v>
      </c>
      <c r="E113" s="117">
        <f t="shared" ref="E113:N113" si="22">E$114/$O$114</f>
        <v>1</v>
      </c>
      <c r="F113" s="117">
        <f t="shared" si="22"/>
        <v>1</v>
      </c>
      <c r="G113" s="117">
        <f t="shared" si="22"/>
        <v>1</v>
      </c>
      <c r="H113" s="117">
        <f>H$114/$O$114</f>
        <v>1</v>
      </c>
      <c r="I113" s="117">
        <f t="shared" si="22"/>
        <v>1</v>
      </c>
      <c r="J113" s="117">
        <f t="shared" si="22"/>
        <v>1</v>
      </c>
      <c r="K113" s="117">
        <f t="shared" si="22"/>
        <v>1</v>
      </c>
      <c r="L113" s="117">
        <f t="shared" si="22"/>
        <v>1</v>
      </c>
      <c r="M113" s="117">
        <f>M$114/$O$114</f>
        <v>1</v>
      </c>
      <c r="N113" s="117">
        <f t="shared" si="22"/>
        <v>1</v>
      </c>
      <c r="O113" s="192">
        <f>O$114/$O$114</f>
        <v>1</v>
      </c>
      <c r="P113" s="167"/>
      <c r="Q113" s="486"/>
      <c r="R113" s="487"/>
      <c r="S113" s="487"/>
      <c r="T113" s="487"/>
      <c r="U113" s="488"/>
      <c r="W113" s="98" t="e">
        <f>$W$114/$O$114</f>
        <v>#VALUE!</v>
      </c>
      <c r="X113" s="115" t="s">
        <v>149</v>
      </c>
    </row>
    <row r="114" spans="2:24" hidden="1" outlineLevel="1" x14ac:dyDescent="0.2">
      <c r="B114" s="88" t="s">
        <v>150</v>
      </c>
      <c r="C114" s="172" t="s">
        <v>53</v>
      </c>
      <c r="D114" s="182">
        <f t="shared" ref="D114:O114" si="23">SUM(D$115:D$118)</f>
        <v>1059</v>
      </c>
      <c r="E114" s="85">
        <f t="shared" si="23"/>
        <v>1059</v>
      </c>
      <c r="F114" s="85">
        <f t="shared" si="23"/>
        <v>1059</v>
      </c>
      <c r="G114" s="85">
        <f t="shared" si="23"/>
        <v>1059</v>
      </c>
      <c r="H114" s="85">
        <f t="shared" si="23"/>
        <v>1059</v>
      </c>
      <c r="I114" s="85">
        <f t="shared" si="23"/>
        <v>1059</v>
      </c>
      <c r="J114" s="85">
        <f t="shared" si="23"/>
        <v>1059</v>
      </c>
      <c r="K114" s="85">
        <f t="shared" si="23"/>
        <v>1059</v>
      </c>
      <c r="L114" s="85">
        <f t="shared" si="23"/>
        <v>1059</v>
      </c>
      <c r="M114" s="85">
        <f t="shared" si="23"/>
        <v>1059</v>
      </c>
      <c r="N114" s="85">
        <f t="shared" si="23"/>
        <v>1059</v>
      </c>
      <c r="O114" s="193">
        <f t="shared" si="23"/>
        <v>1059</v>
      </c>
      <c r="P114" s="167"/>
      <c r="Q114" s="486"/>
      <c r="R114" s="487"/>
      <c r="S114" s="487"/>
      <c r="T114" s="487"/>
      <c r="U114" s="488"/>
      <c r="W114" s="241" t="str">
        <f>IF(Selected_Crop=7,IF('PI | User'!$F$22="",'PI | User'!$E$22,'PI | User'!$F$22),"")</f>
        <v/>
      </c>
      <c r="X114" s="115" t="s">
        <v>331</v>
      </c>
    </row>
    <row r="115" spans="2:24" hidden="1" outlineLevel="1" x14ac:dyDescent="0.2">
      <c r="B115" s="103" t="str">
        <f>'Default | C_&amp;_I | Cotton'!B115</f>
        <v>Fallow managemeng</v>
      </c>
      <c r="C115" s="172" t="str">
        <f>'Default | C_&amp;_I | Cotton'!C115</f>
        <v>$ / ha</v>
      </c>
      <c r="D115" s="182">
        <f>'Default | C_&amp;_I | Cotton'!D115</f>
        <v>81</v>
      </c>
      <c r="E115" s="85">
        <f>'Default | C_&amp;_I | Cotton'!E115</f>
        <v>81</v>
      </c>
      <c r="F115" s="85">
        <f>'Default | C_&amp;_I | Cotton'!F115</f>
        <v>81</v>
      </c>
      <c r="G115" s="85">
        <f>'Default | C_&amp;_I | Cotton'!G115</f>
        <v>81</v>
      </c>
      <c r="H115" s="85">
        <f>'Default | C_&amp;_I | Cotton'!H115</f>
        <v>81</v>
      </c>
      <c r="I115" s="85">
        <f>'Default | C_&amp;_I | Cotton'!I115</f>
        <v>81</v>
      </c>
      <c r="J115" s="85">
        <f>'Default | C_&amp;_I | Cotton'!J115</f>
        <v>81</v>
      </c>
      <c r="K115" s="85">
        <f>'Default | C_&amp;_I | Cotton'!K115</f>
        <v>81</v>
      </c>
      <c r="L115" s="85">
        <f>'Default | C_&amp;_I | Cotton'!L115</f>
        <v>81</v>
      </c>
      <c r="M115" s="85">
        <f>'Default | C_&amp;_I | Cotton'!M115</f>
        <v>81</v>
      </c>
      <c r="N115" s="85">
        <f>'Default | C_&amp;_I | Cotton'!N115</f>
        <v>81</v>
      </c>
      <c r="O115" s="193">
        <f>'Default | C_&amp;_I | Cotton'!O115</f>
        <v>81</v>
      </c>
      <c r="P115" s="167"/>
      <c r="Q115" s="486"/>
      <c r="R115" s="487"/>
      <c r="S115" s="487"/>
      <c r="T115" s="487"/>
      <c r="U115" s="488"/>
    </row>
    <row r="116" spans="2:24" hidden="1" outlineLevel="1" x14ac:dyDescent="0.2">
      <c r="B116" s="103" t="str">
        <f>'Default | C_&amp;_I | Cotton'!B116</f>
        <v>Planting</v>
      </c>
      <c r="C116" s="172" t="str">
        <f>'Default | C_&amp;_I | Cotton'!C116</f>
        <v>$ / ha</v>
      </c>
      <c r="D116" s="182">
        <f>'Default | C_&amp;_I | Cotton'!D116</f>
        <v>487</v>
      </c>
      <c r="E116" s="85">
        <f>'Default | C_&amp;_I | Cotton'!E116</f>
        <v>487</v>
      </c>
      <c r="F116" s="85">
        <f>'Default | C_&amp;_I | Cotton'!F116</f>
        <v>487</v>
      </c>
      <c r="G116" s="85">
        <f>'Default | C_&amp;_I | Cotton'!G116</f>
        <v>487</v>
      </c>
      <c r="H116" s="85">
        <f>'Default | C_&amp;_I | Cotton'!H116</f>
        <v>487</v>
      </c>
      <c r="I116" s="85">
        <f>'Default | C_&amp;_I | Cotton'!I116</f>
        <v>487</v>
      </c>
      <c r="J116" s="85">
        <f>'Default | C_&amp;_I | Cotton'!J116</f>
        <v>487</v>
      </c>
      <c r="K116" s="85">
        <f>'Default | C_&amp;_I | Cotton'!K116</f>
        <v>487</v>
      </c>
      <c r="L116" s="85">
        <f>'Default | C_&amp;_I | Cotton'!L116</f>
        <v>487</v>
      </c>
      <c r="M116" s="85">
        <f>'Default | C_&amp;_I | Cotton'!M116</f>
        <v>487</v>
      </c>
      <c r="N116" s="85">
        <f>'Default | C_&amp;_I | Cotton'!N116</f>
        <v>487</v>
      </c>
      <c r="O116" s="193">
        <f>'Default | C_&amp;_I | Cotton'!O116</f>
        <v>487</v>
      </c>
      <c r="P116" s="167"/>
      <c r="Q116" s="486"/>
      <c r="R116" s="487"/>
      <c r="S116" s="487"/>
      <c r="T116" s="487"/>
      <c r="U116" s="488"/>
    </row>
    <row r="117" spans="2:24" hidden="1" outlineLevel="1" x14ac:dyDescent="0.2">
      <c r="B117" s="103" t="str">
        <f>'Default | C_&amp;_I | Cotton'!B117</f>
        <v>Nutrition</v>
      </c>
      <c r="C117" s="172" t="str">
        <f>'Default | C_&amp;_I | Cotton'!C117</f>
        <v>$ / ha</v>
      </c>
      <c r="D117" s="182">
        <f>'Default | C_&amp;_I | Cotton'!D117</f>
        <v>360</v>
      </c>
      <c r="E117" s="85">
        <f>'Default | C_&amp;_I | Cotton'!E117</f>
        <v>360</v>
      </c>
      <c r="F117" s="85">
        <f>'Default | C_&amp;_I | Cotton'!F117</f>
        <v>360</v>
      </c>
      <c r="G117" s="85">
        <f>'Default | C_&amp;_I | Cotton'!G117</f>
        <v>360</v>
      </c>
      <c r="H117" s="85">
        <f>'Default | C_&amp;_I | Cotton'!H117</f>
        <v>360</v>
      </c>
      <c r="I117" s="85">
        <f>'Default | C_&amp;_I | Cotton'!I117</f>
        <v>360</v>
      </c>
      <c r="J117" s="85">
        <f>'Default | C_&amp;_I | Cotton'!J117</f>
        <v>360</v>
      </c>
      <c r="K117" s="85">
        <f>'Default | C_&amp;_I | Cotton'!K117</f>
        <v>360</v>
      </c>
      <c r="L117" s="85">
        <f>'Default | C_&amp;_I | Cotton'!L117</f>
        <v>360</v>
      </c>
      <c r="M117" s="85">
        <f>'Default | C_&amp;_I | Cotton'!M117</f>
        <v>360</v>
      </c>
      <c r="N117" s="85">
        <f>'Default | C_&amp;_I | Cotton'!N117</f>
        <v>360</v>
      </c>
      <c r="O117" s="193">
        <f>'Default | C_&amp;_I | Cotton'!O117</f>
        <v>360</v>
      </c>
      <c r="P117" s="228"/>
      <c r="Q117" s="486"/>
      <c r="R117" s="487"/>
      <c r="S117" s="487"/>
      <c r="T117" s="487"/>
      <c r="U117" s="488"/>
    </row>
    <row r="118" spans="2:24" hidden="1" outlineLevel="1" x14ac:dyDescent="0.2">
      <c r="B118" s="138" t="str">
        <f>'Default | C_&amp;_I | Cotton'!B118</f>
        <v>Crop Protection</v>
      </c>
      <c r="C118" s="173" t="str">
        <f>'Default | C_&amp;_I | Cotton'!C118</f>
        <v>$ / ha</v>
      </c>
      <c r="D118" s="183">
        <f>'Default | C_&amp;_I | Cotton'!D118</f>
        <v>131</v>
      </c>
      <c r="E118" s="91">
        <f>'Default | C_&amp;_I | Cotton'!E118</f>
        <v>131</v>
      </c>
      <c r="F118" s="91">
        <f>'Default | C_&amp;_I | Cotton'!F118</f>
        <v>131</v>
      </c>
      <c r="G118" s="91">
        <f>'Default | C_&amp;_I | Cotton'!G118</f>
        <v>131</v>
      </c>
      <c r="H118" s="91">
        <f>'Default | C_&amp;_I | Cotton'!H118</f>
        <v>131</v>
      </c>
      <c r="I118" s="91">
        <f>'Default | C_&amp;_I | Cotton'!I118</f>
        <v>131</v>
      </c>
      <c r="J118" s="91">
        <f>'Default | C_&amp;_I | Cotton'!J118</f>
        <v>131</v>
      </c>
      <c r="K118" s="91">
        <f>'Default | C_&amp;_I | Cotton'!K118</f>
        <v>131</v>
      </c>
      <c r="L118" s="91">
        <f>'Default | C_&amp;_I | Cotton'!L118</f>
        <v>131</v>
      </c>
      <c r="M118" s="91">
        <f>'Default | C_&amp;_I | Cotton'!M118</f>
        <v>131</v>
      </c>
      <c r="N118" s="91">
        <f>'Default | C_&amp;_I | Cotton'!N118</f>
        <v>131</v>
      </c>
      <c r="O118" s="194">
        <f>'Default | C_&amp;_I | Cotton'!O118</f>
        <v>131</v>
      </c>
      <c r="P118" s="206"/>
      <c r="Q118" s="489"/>
      <c r="R118" s="490"/>
      <c r="S118" s="490"/>
      <c r="T118" s="490"/>
      <c r="U118" s="491"/>
    </row>
    <row r="119" spans="2:24" hidden="1" outlineLevel="1" x14ac:dyDescent="0.2">
      <c r="C119" s="8"/>
      <c r="D119" s="184"/>
      <c r="O119" s="185"/>
    </row>
    <row r="120" spans="2:24" hidden="1" outlineLevel="1" x14ac:dyDescent="0.2">
      <c r="D120" s="186"/>
      <c r="O120" s="185"/>
    </row>
    <row r="121" spans="2:24" ht="15" hidden="1" outlineLevel="1" x14ac:dyDescent="0.25">
      <c r="B121" s="23" t="s">
        <v>161</v>
      </c>
      <c r="C121" s="170" t="s">
        <v>7</v>
      </c>
      <c r="D121" s="178" t="s">
        <v>29</v>
      </c>
      <c r="E121" s="24" t="s">
        <v>30</v>
      </c>
      <c r="F121" s="24" t="s">
        <v>31</v>
      </c>
      <c r="G121" s="24" t="s">
        <v>32</v>
      </c>
      <c r="H121" s="24" t="s">
        <v>33</v>
      </c>
      <c r="I121" s="24" t="s">
        <v>34</v>
      </c>
      <c r="J121" s="24" t="s">
        <v>35</v>
      </c>
      <c r="K121" s="24" t="s">
        <v>36</v>
      </c>
      <c r="L121" s="24" t="s">
        <v>37</v>
      </c>
      <c r="M121" s="24" t="s">
        <v>38</v>
      </c>
      <c r="N121" s="24" t="s">
        <v>39</v>
      </c>
      <c r="O121" s="179" t="s">
        <v>203</v>
      </c>
      <c r="P121" s="62" t="s">
        <v>67</v>
      </c>
      <c r="Q121" s="492" t="s">
        <v>68</v>
      </c>
      <c r="R121" s="493"/>
      <c r="S121" s="493"/>
      <c r="T121" s="493"/>
      <c r="U121" s="494"/>
    </row>
    <row r="122" spans="2:24" hidden="1" outlineLevel="1" x14ac:dyDescent="0.2">
      <c r="B122" s="20" t="s">
        <v>162</v>
      </c>
      <c r="C122" s="174" t="s">
        <v>275</v>
      </c>
      <c r="D122" s="187" t="e">
        <f t="shared" ref="D122:O122" si="24">$O$124*D$123*$W$123</f>
        <v>#VALUE!</v>
      </c>
      <c r="E122" s="17" t="e">
        <f t="shared" si="24"/>
        <v>#VALUE!</v>
      </c>
      <c r="F122" s="17" t="e">
        <f t="shared" si="24"/>
        <v>#VALUE!</v>
      </c>
      <c r="G122" s="17" t="e">
        <f t="shared" si="24"/>
        <v>#VALUE!</v>
      </c>
      <c r="H122" s="17" t="e">
        <f t="shared" si="24"/>
        <v>#VALUE!</v>
      </c>
      <c r="I122" s="17" t="e">
        <f t="shared" si="24"/>
        <v>#VALUE!</v>
      </c>
      <c r="J122" s="17" t="e">
        <f t="shared" si="24"/>
        <v>#VALUE!</v>
      </c>
      <c r="K122" s="17" t="e">
        <f t="shared" si="24"/>
        <v>#VALUE!</v>
      </c>
      <c r="L122" s="17" t="e">
        <f t="shared" si="24"/>
        <v>#VALUE!</v>
      </c>
      <c r="M122" s="17" t="e">
        <f t="shared" si="24"/>
        <v>#VALUE!</v>
      </c>
      <c r="N122" s="17" t="e">
        <f t="shared" si="24"/>
        <v>#VALUE!</v>
      </c>
      <c r="O122" s="195" t="e">
        <f t="shared" si="24"/>
        <v>#VALUE!</v>
      </c>
      <c r="P122" s="167"/>
      <c r="Q122" s="486"/>
      <c r="R122" s="487"/>
      <c r="S122" s="487"/>
      <c r="T122" s="487"/>
      <c r="U122" s="488"/>
      <c r="W122" s="119"/>
    </row>
    <row r="123" spans="2:24" s="100" customFormat="1" hidden="1" outlineLevel="1" x14ac:dyDescent="0.2">
      <c r="B123" s="88" t="s">
        <v>147</v>
      </c>
      <c r="C123" s="172" t="s">
        <v>148</v>
      </c>
      <c r="D123" s="181">
        <f t="shared" ref="D123:O123" si="25">D$124/$O$124</f>
        <v>1</v>
      </c>
      <c r="E123" s="117">
        <f t="shared" si="25"/>
        <v>1</v>
      </c>
      <c r="F123" s="117">
        <f t="shared" si="25"/>
        <v>1</v>
      </c>
      <c r="G123" s="117">
        <f t="shared" si="25"/>
        <v>1</v>
      </c>
      <c r="H123" s="117">
        <f t="shared" si="25"/>
        <v>1</v>
      </c>
      <c r="I123" s="117">
        <f t="shared" si="25"/>
        <v>1</v>
      </c>
      <c r="J123" s="117">
        <f t="shared" si="25"/>
        <v>1</v>
      </c>
      <c r="K123" s="117">
        <f t="shared" si="25"/>
        <v>1</v>
      </c>
      <c r="L123" s="117">
        <f t="shared" si="25"/>
        <v>1</v>
      </c>
      <c r="M123" s="117">
        <f t="shared" si="25"/>
        <v>1</v>
      </c>
      <c r="N123" s="117">
        <f t="shared" si="25"/>
        <v>1</v>
      </c>
      <c r="O123" s="192">
        <f t="shared" si="25"/>
        <v>1</v>
      </c>
      <c r="P123" s="167"/>
      <c r="Q123" s="486"/>
      <c r="R123" s="487"/>
      <c r="S123" s="487"/>
      <c r="T123" s="487"/>
      <c r="U123" s="488"/>
      <c r="W123" s="98" t="e">
        <f>$W$124/$O$124</f>
        <v>#VALUE!</v>
      </c>
      <c r="X123" s="115" t="s">
        <v>149</v>
      </c>
    </row>
    <row r="124" spans="2:24" s="100" customFormat="1" hidden="1" outlineLevel="1" x14ac:dyDescent="0.2">
      <c r="B124" s="88" t="s">
        <v>150</v>
      </c>
      <c r="C124" s="172" t="s">
        <v>275</v>
      </c>
      <c r="D124" s="182">
        <f>'Default | C_&amp;_I | Cotton'!D124</f>
        <v>92</v>
      </c>
      <c r="E124" s="85">
        <f>'Default | C_&amp;_I | Cotton'!E124</f>
        <v>92</v>
      </c>
      <c r="F124" s="85">
        <f>'Default | C_&amp;_I | Cotton'!F124</f>
        <v>92</v>
      </c>
      <c r="G124" s="85">
        <f>'Default | C_&amp;_I | Cotton'!G124</f>
        <v>92</v>
      </c>
      <c r="H124" s="85">
        <f>'Default | C_&amp;_I | Cotton'!H124</f>
        <v>92</v>
      </c>
      <c r="I124" s="85">
        <f>'Default | C_&amp;_I | Cotton'!I124</f>
        <v>92</v>
      </c>
      <c r="J124" s="85">
        <f>'Default | C_&amp;_I | Cotton'!J124</f>
        <v>92</v>
      </c>
      <c r="K124" s="85">
        <f>'Default | C_&amp;_I | Cotton'!K124</f>
        <v>92</v>
      </c>
      <c r="L124" s="85">
        <f>'Default | C_&amp;_I | Cotton'!L124</f>
        <v>92</v>
      </c>
      <c r="M124" s="85">
        <f>'Default | C_&amp;_I | Cotton'!M124</f>
        <v>92</v>
      </c>
      <c r="N124" s="85">
        <f>'Default | C_&amp;_I | Cotton'!N124</f>
        <v>92</v>
      </c>
      <c r="O124" s="193">
        <f>'Default | C_&amp;_I | Cotton'!O124</f>
        <v>92</v>
      </c>
      <c r="P124" s="167"/>
      <c r="Q124" s="486"/>
      <c r="R124" s="487"/>
      <c r="S124" s="487"/>
      <c r="T124" s="487"/>
      <c r="U124" s="488"/>
      <c r="W124" s="241" t="str">
        <f>IF(Selected_Crop=7,IF('PI | User'!$F$23="",'PI | User'!$E$23,'PI | User'!$F$23),"")</f>
        <v/>
      </c>
      <c r="X124" s="115" t="s">
        <v>331</v>
      </c>
    </row>
    <row r="125" spans="2:24" hidden="1" outlineLevel="1" x14ac:dyDescent="0.2">
      <c r="B125" s="20"/>
      <c r="C125" s="174"/>
      <c r="D125" s="18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95"/>
      <c r="P125" s="167"/>
      <c r="Q125" s="486"/>
      <c r="R125" s="487"/>
      <c r="S125" s="487"/>
      <c r="T125" s="487"/>
      <c r="U125" s="488"/>
      <c r="W125" s="119"/>
    </row>
    <row r="126" spans="2:24" hidden="1" outlineLevel="1" x14ac:dyDescent="0.2">
      <c r="B126" s="20" t="s">
        <v>57</v>
      </c>
      <c r="C126" s="174" t="s">
        <v>53</v>
      </c>
      <c r="D126" s="187" t="e">
        <f t="shared" ref="D126:O126" si="26">$O$128*D$127*$W$127</f>
        <v>#VALUE!</v>
      </c>
      <c r="E126" s="17" t="e">
        <f t="shared" si="26"/>
        <v>#VALUE!</v>
      </c>
      <c r="F126" s="17" t="e">
        <f t="shared" si="26"/>
        <v>#VALUE!</v>
      </c>
      <c r="G126" s="17" t="e">
        <f t="shared" si="26"/>
        <v>#VALUE!</v>
      </c>
      <c r="H126" s="17" t="e">
        <f t="shared" si="26"/>
        <v>#VALUE!</v>
      </c>
      <c r="I126" s="17" t="e">
        <f t="shared" si="26"/>
        <v>#VALUE!</v>
      </c>
      <c r="J126" s="17" t="e">
        <f t="shared" si="26"/>
        <v>#VALUE!</v>
      </c>
      <c r="K126" s="17" t="e">
        <f t="shared" si="26"/>
        <v>#VALUE!</v>
      </c>
      <c r="L126" s="17" t="e">
        <f t="shared" si="26"/>
        <v>#VALUE!</v>
      </c>
      <c r="M126" s="17" t="e">
        <f t="shared" si="26"/>
        <v>#VALUE!</v>
      </c>
      <c r="N126" s="17" t="e">
        <f t="shared" si="26"/>
        <v>#VALUE!</v>
      </c>
      <c r="O126" s="195" t="e">
        <f t="shared" si="26"/>
        <v>#VALUE!</v>
      </c>
      <c r="P126" s="228"/>
      <c r="Q126" s="486"/>
      <c r="R126" s="487"/>
      <c r="S126" s="487"/>
      <c r="T126" s="487"/>
      <c r="U126" s="488"/>
      <c r="W126" s="119"/>
    </row>
    <row r="127" spans="2:24" hidden="1" outlineLevel="1" x14ac:dyDescent="0.2">
      <c r="B127" s="88" t="s">
        <v>147</v>
      </c>
      <c r="C127" s="172" t="s">
        <v>148</v>
      </c>
      <c r="D127" s="181">
        <f t="shared" ref="D127:O127" si="27">D$128/$O$128</f>
        <v>1</v>
      </c>
      <c r="E127" s="117">
        <f t="shared" si="27"/>
        <v>1</v>
      </c>
      <c r="F127" s="117">
        <f t="shared" si="27"/>
        <v>1</v>
      </c>
      <c r="G127" s="117">
        <f t="shared" si="27"/>
        <v>1</v>
      </c>
      <c r="H127" s="117">
        <f t="shared" si="27"/>
        <v>1</v>
      </c>
      <c r="I127" s="117">
        <f t="shared" si="27"/>
        <v>1</v>
      </c>
      <c r="J127" s="117">
        <f t="shared" si="27"/>
        <v>1</v>
      </c>
      <c r="K127" s="117">
        <f t="shared" si="27"/>
        <v>1</v>
      </c>
      <c r="L127" s="117">
        <f t="shared" si="27"/>
        <v>1</v>
      </c>
      <c r="M127" s="117">
        <f t="shared" si="27"/>
        <v>1</v>
      </c>
      <c r="N127" s="117">
        <f t="shared" si="27"/>
        <v>1</v>
      </c>
      <c r="O127" s="192">
        <f t="shared" si="27"/>
        <v>1</v>
      </c>
      <c r="P127" s="228"/>
      <c r="Q127" s="486"/>
      <c r="R127" s="487"/>
      <c r="S127" s="487"/>
      <c r="T127" s="487"/>
      <c r="U127" s="488"/>
      <c r="W127" s="98" t="e">
        <f>$W$128/$O$128</f>
        <v>#VALUE!</v>
      </c>
      <c r="X127" s="115" t="s">
        <v>149</v>
      </c>
    </row>
    <row r="128" spans="2:24" hidden="1" outlineLevel="1" x14ac:dyDescent="0.2">
      <c r="B128" s="90" t="str">
        <f>'Default | C_&amp;_I | Cotton'!B128</f>
        <v>Base values</v>
      </c>
      <c r="C128" s="173" t="str">
        <f>'Default | C_&amp;_I | Cotton'!C128</f>
        <v>$ / ha</v>
      </c>
      <c r="D128" s="183">
        <f>'Default | C_&amp;_I | Cotton'!D128</f>
        <v>600</v>
      </c>
      <c r="E128" s="91">
        <f>'Default | C_&amp;_I | Cotton'!E128</f>
        <v>600</v>
      </c>
      <c r="F128" s="91">
        <f>'Default | C_&amp;_I | Cotton'!F128</f>
        <v>600</v>
      </c>
      <c r="G128" s="91">
        <f>'Default | C_&amp;_I | Cotton'!G128</f>
        <v>600</v>
      </c>
      <c r="H128" s="91">
        <f>'Default | C_&amp;_I | Cotton'!H128</f>
        <v>600</v>
      </c>
      <c r="I128" s="91">
        <f>'Default | C_&amp;_I | Cotton'!I128</f>
        <v>600</v>
      </c>
      <c r="J128" s="91">
        <f>'Default | C_&amp;_I | Cotton'!J128</f>
        <v>600</v>
      </c>
      <c r="K128" s="91">
        <f>'Default | C_&amp;_I | Cotton'!K128</f>
        <v>600</v>
      </c>
      <c r="L128" s="91">
        <f>'Default | C_&amp;_I | Cotton'!L128</f>
        <v>600</v>
      </c>
      <c r="M128" s="91">
        <f>'Default | C_&amp;_I | Cotton'!M128</f>
        <v>600</v>
      </c>
      <c r="N128" s="91">
        <f>'Default | C_&amp;_I | Cotton'!N128</f>
        <v>600</v>
      </c>
      <c r="O128" s="194">
        <f>'Default | C_&amp;_I | Cotton'!O128</f>
        <v>600</v>
      </c>
      <c r="P128" s="206"/>
      <c r="Q128" s="489"/>
      <c r="R128" s="490"/>
      <c r="S128" s="490"/>
      <c r="T128" s="490"/>
      <c r="U128" s="491"/>
      <c r="W128" s="241" t="str">
        <f>IF(Selected_Crop=7,IF('PI | User'!$F$24="",'PI | User'!$E$24,'PI | User'!$F$24),"")</f>
        <v/>
      </c>
      <c r="X128" s="115" t="s">
        <v>331</v>
      </c>
    </row>
    <row r="129" spans="2:15" ht="12.75" hidden="1" outlineLevel="1" thickBot="1" x14ac:dyDescent="0.25">
      <c r="D129" s="188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90"/>
    </row>
    <row r="130" spans="2:15" hidden="1" outlineLevel="1" x14ac:dyDescent="0.2"/>
    <row r="131" spans="2:15" hidden="1" outlineLevel="1" x14ac:dyDescent="0.2"/>
    <row r="132" spans="2:15" ht="15" hidden="1" outlineLevel="1" x14ac:dyDescent="0.25">
      <c r="B132" s="23" t="s">
        <v>165</v>
      </c>
      <c r="C132" s="24" t="s">
        <v>7</v>
      </c>
      <c r="D132" s="24" t="s">
        <v>66</v>
      </c>
      <c r="E132" s="24" t="s">
        <v>67</v>
      </c>
      <c r="F132" s="492" t="s">
        <v>68</v>
      </c>
      <c r="G132" s="493"/>
      <c r="H132" s="493"/>
      <c r="I132" s="493"/>
      <c r="J132" s="494"/>
    </row>
    <row r="133" spans="2:15" hidden="1" outlineLevel="1" x14ac:dyDescent="0.2">
      <c r="B133" s="19" t="s">
        <v>166</v>
      </c>
      <c r="C133" s="10" t="s">
        <v>23</v>
      </c>
      <c r="D133" s="243" t="str">
        <f>IF(Selected_Crop=7,IF('PI | User'!$F$25="",'PI | User'!$E$25,'PI | User'!$F$25),"")</f>
        <v/>
      </c>
      <c r="E133" s="165"/>
      <c r="F133" s="504"/>
      <c r="G133" s="505"/>
      <c r="H133" s="505"/>
      <c r="I133" s="505"/>
      <c r="J133" s="506"/>
    </row>
    <row r="134" spans="2:15" hidden="1" outlineLevel="1" x14ac:dyDescent="0.2">
      <c r="B134" s="20" t="str">
        <f>'Default | C_&amp;_I | Cotton'!B134</f>
        <v>On-farm irrigation cost</v>
      </c>
      <c r="C134" s="12" t="str">
        <f>'Default | C_&amp;_I | Cotton'!C134</f>
        <v>$ / ML</v>
      </c>
      <c r="D134" s="18">
        <f>'Default | C_&amp;_I | Cotton'!D134</f>
        <v>65</v>
      </c>
      <c r="E134" s="232"/>
      <c r="F134" s="199"/>
      <c r="G134" s="200"/>
      <c r="H134" s="200"/>
      <c r="I134" s="200"/>
      <c r="J134" s="201"/>
    </row>
    <row r="135" spans="2:15" hidden="1" outlineLevel="1" x14ac:dyDescent="0.2">
      <c r="B135" s="20" t="str">
        <f>'Default | C_&amp;_I | Cotton'!B135</f>
        <v>On-farm irrigation water losses</v>
      </c>
      <c r="C135" s="12" t="str">
        <f>'Default | C_&amp;_I | Cotton'!C135</f>
        <v>% of deliveries</v>
      </c>
      <c r="D135" s="159">
        <f>$K$135/100</f>
        <v>0.1</v>
      </c>
      <c r="E135" s="167"/>
      <c r="F135" s="513"/>
      <c r="G135" s="514"/>
      <c r="H135" s="514"/>
      <c r="I135" s="514"/>
      <c r="J135" s="515"/>
      <c r="K135" s="208">
        <f>'Default | C_&amp;_I | Cotton'!$K$135</f>
        <v>10</v>
      </c>
    </row>
    <row r="136" spans="2:15" hidden="1" outlineLevel="1" x14ac:dyDescent="0.2">
      <c r="B136" s="22" t="str">
        <f>'Default | C_&amp;_I | Cotton'!B136</f>
        <v>High/medium Priority conversion factor</v>
      </c>
      <c r="C136" s="157" t="str">
        <f>'Default | C_&amp;_I | Cotton'!C136</f>
        <v>unitless</v>
      </c>
      <c r="D136" s="158">
        <f>'Default | C_&amp;_I | Cotton'!D136</f>
        <v>1.5</v>
      </c>
      <c r="E136" s="168"/>
      <c r="F136" s="498"/>
      <c r="G136" s="499"/>
      <c r="H136" s="499"/>
      <c r="I136" s="499"/>
      <c r="J136" s="500"/>
    </row>
    <row r="137" spans="2:15" hidden="1" outlineLevel="1" x14ac:dyDescent="0.2">
      <c r="B137" s="21" t="str">
        <f>'Default | C_&amp;_I | Cotton'!B137</f>
        <v xml:space="preserve">Reliability </v>
      </c>
      <c r="C137" s="11" t="str">
        <f>'Default | C_&amp;_I | Cotton'!C137</f>
        <v>%</v>
      </c>
      <c r="D137" s="160">
        <f>'Default | C_&amp;_I | Cotton'!D137</f>
        <v>0.66666666666666663</v>
      </c>
      <c r="E137" s="166"/>
      <c r="F137" s="501"/>
      <c r="G137" s="502"/>
      <c r="H137" s="502"/>
      <c r="I137" s="502"/>
      <c r="J137" s="503"/>
    </row>
    <row r="138" spans="2:15" hidden="1" outlineLevel="1" x14ac:dyDescent="0.2"/>
    <row r="139" spans="2:15" hidden="1" outlineLevel="1" x14ac:dyDescent="0.2">
      <c r="C139" s="108" t="s">
        <v>172</v>
      </c>
      <c r="D139" s="79" t="s">
        <v>173</v>
      </c>
      <c r="E139" s="108" t="s">
        <v>174</v>
      </c>
    </row>
    <row r="140" spans="2:15" ht="15" hidden="1" outlineLevel="1" x14ac:dyDescent="0.25">
      <c r="B140" s="23" t="s">
        <v>175</v>
      </c>
      <c r="C140" s="93" t="s">
        <v>23</v>
      </c>
      <c r="D140" s="24" t="s">
        <v>23</v>
      </c>
      <c r="E140" s="93" t="s">
        <v>23</v>
      </c>
    </row>
    <row r="141" spans="2:15" hidden="1" outlineLevel="1" x14ac:dyDescent="0.2">
      <c r="B141" s="19">
        <v>1</v>
      </c>
      <c r="C141" s="94" t="e">
        <f t="shared" ref="C141:C150" si="28">$D141/$D$137</f>
        <v>#VALUE!</v>
      </c>
      <c r="D141" s="25" t="e">
        <f t="shared" ref="D141:D150" si="29">$E141/(1-$D$135)</f>
        <v>#VALUE!</v>
      </c>
      <c r="E141" s="94" t="str">
        <f>$D$133</f>
        <v/>
      </c>
      <c r="I141" s="100"/>
      <c r="K141" s="36"/>
    </row>
    <row r="142" spans="2:15" hidden="1" outlineLevel="1" x14ac:dyDescent="0.2">
      <c r="B142" s="20">
        <v>2</v>
      </c>
      <c r="C142" s="95" t="e">
        <f t="shared" si="28"/>
        <v>#VALUE!</v>
      </c>
      <c r="D142" s="26" t="e">
        <f t="shared" si="29"/>
        <v>#VALUE!</v>
      </c>
      <c r="E142" s="95" t="str">
        <f t="shared" ref="E142:E148" si="30">$E141</f>
        <v/>
      </c>
      <c r="K142" s="36"/>
    </row>
    <row r="143" spans="2:15" hidden="1" outlineLevel="1" x14ac:dyDescent="0.2">
      <c r="B143" s="20">
        <v>3</v>
      </c>
      <c r="C143" s="95" t="e">
        <f t="shared" si="28"/>
        <v>#VALUE!</v>
      </c>
      <c r="D143" s="26" t="e">
        <f t="shared" si="29"/>
        <v>#VALUE!</v>
      </c>
      <c r="E143" s="95" t="str">
        <f t="shared" si="30"/>
        <v/>
      </c>
      <c r="I143" s="100"/>
      <c r="K143" s="36"/>
      <c r="M143" s="36"/>
    </row>
    <row r="144" spans="2:15" hidden="1" outlineLevel="1" x14ac:dyDescent="0.2">
      <c r="B144" s="20">
        <v>4</v>
      </c>
      <c r="C144" s="95" t="e">
        <f t="shared" si="28"/>
        <v>#VALUE!</v>
      </c>
      <c r="D144" s="26" t="e">
        <f t="shared" si="29"/>
        <v>#VALUE!</v>
      </c>
      <c r="E144" s="95" t="str">
        <f t="shared" si="30"/>
        <v/>
      </c>
      <c r="I144" s="100"/>
      <c r="K144" s="36"/>
      <c r="M144" s="36"/>
    </row>
    <row r="145" spans="2:11" hidden="1" outlineLevel="1" x14ac:dyDescent="0.2">
      <c r="B145" s="20">
        <v>5</v>
      </c>
      <c r="C145" s="95" t="e">
        <f t="shared" si="28"/>
        <v>#VALUE!</v>
      </c>
      <c r="D145" s="26" t="e">
        <f t="shared" si="29"/>
        <v>#VALUE!</v>
      </c>
      <c r="E145" s="95" t="str">
        <f t="shared" si="30"/>
        <v/>
      </c>
      <c r="J145" s="100"/>
    </row>
    <row r="146" spans="2:11" hidden="1" outlineLevel="1" x14ac:dyDescent="0.2">
      <c r="B146" s="20">
        <v>6</v>
      </c>
      <c r="C146" s="95" t="e">
        <f t="shared" si="28"/>
        <v>#VALUE!</v>
      </c>
      <c r="D146" s="26" t="e">
        <f t="shared" si="29"/>
        <v>#VALUE!</v>
      </c>
      <c r="E146" s="95" t="str">
        <f t="shared" si="30"/>
        <v/>
      </c>
      <c r="J146" s="100"/>
      <c r="K146" s="100"/>
    </row>
    <row r="147" spans="2:11" hidden="1" outlineLevel="1" x14ac:dyDescent="0.2">
      <c r="B147" s="20">
        <v>7</v>
      </c>
      <c r="C147" s="95" t="e">
        <f t="shared" si="28"/>
        <v>#VALUE!</v>
      </c>
      <c r="D147" s="26" t="e">
        <f t="shared" si="29"/>
        <v>#VALUE!</v>
      </c>
      <c r="E147" s="95" t="str">
        <f t="shared" si="30"/>
        <v/>
      </c>
      <c r="J147" s="100"/>
      <c r="K147" s="100"/>
    </row>
    <row r="148" spans="2:11" hidden="1" outlineLevel="1" x14ac:dyDescent="0.2">
      <c r="B148" s="20">
        <v>8</v>
      </c>
      <c r="C148" s="95" t="e">
        <f t="shared" si="28"/>
        <v>#VALUE!</v>
      </c>
      <c r="D148" s="26" t="e">
        <f t="shared" si="29"/>
        <v>#VALUE!</v>
      </c>
      <c r="E148" s="95" t="str">
        <f t="shared" si="30"/>
        <v/>
      </c>
      <c r="J148" s="100"/>
      <c r="K148" s="100"/>
    </row>
    <row r="149" spans="2:11" hidden="1" outlineLevel="1" x14ac:dyDescent="0.2">
      <c r="B149" s="20">
        <v>9</v>
      </c>
      <c r="C149" s="95" t="e">
        <f t="shared" si="28"/>
        <v>#VALUE!</v>
      </c>
      <c r="D149" s="26" t="e">
        <f t="shared" si="29"/>
        <v>#VALUE!</v>
      </c>
      <c r="E149" s="95" t="str">
        <f>$E148</f>
        <v/>
      </c>
      <c r="J149" s="100"/>
      <c r="K149" s="100"/>
    </row>
    <row r="150" spans="2:11" hidden="1" outlineLevel="1" x14ac:dyDescent="0.2">
      <c r="B150" s="20">
        <v>10</v>
      </c>
      <c r="C150" s="95" t="e">
        <f t="shared" si="28"/>
        <v>#VALUE!</v>
      </c>
      <c r="D150" s="26" t="e">
        <f t="shared" si="29"/>
        <v>#VALUE!</v>
      </c>
      <c r="E150" s="95" t="str">
        <f>$E149</f>
        <v/>
      </c>
      <c r="J150" s="100"/>
      <c r="K150" s="100"/>
    </row>
    <row r="151" spans="2:11" hidden="1" outlineLevel="1" x14ac:dyDescent="0.2">
      <c r="B151" s="20">
        <v>11</v>
      </c>
      <c r="C151" s="95" t="e">
        <f>$C150</f>
        <v>#VALUE!</v>
      </c>
      <c r="D151" s="26" t="e">
        <f>$D150</f>
        <v>#VALUE!</v>
      </c>
      <c r="E151" s="95"/>
    </row>
    <row r="152" spans="2:11" hidden="1" outlineLevel="1" x14ac:dyDescent="0.2">
      <c r="B152" s="20">
        <v>12</v>
      </c>
      <c r="C152" s="95" t="e">
        <f>$C151</f>
        <v>#VALUE!</v>
      </c>
      <c r="D152" s="26" t="e">
        <f t="shared" ref="D152:D154" si="31">$D151</f>
        <v>#VALUE!</v>
      </c>
      <c r="E152" s="95"/>
    </row>
    <row r="153" spans="2:11" hidden="1" outlineLevel="1" x14ac:dyDescent="0.2">
      <c r="B153" s="20">
        <v>13</v>
      </c>
      <c r="C153" s="95" t="e">
        <f>$C152</f>
        <v>#VALUE!</v>
      </c>
      <c r="D153" s="26" t="e">
        <f t="shared" si="31"/>
        <v>#VALUE!</v>
      </c>
      <c r="E153" s="95"/>
    </row>
    <row r="154" spans="2:11" hidden="1" outlineLevel="1" x14ac:dyDescent="0.2">
      <c r="B154" s="20">
        <v>14</v>
      </c>
      <c r="C154" s="95" t="e">
        <f>$C153</f>
        <v>#VALUE!</v>
      </c>
      <c r="D154" s="26" t="e">
        <f t="shared" si="31"/>
        <v>#VALUE!</v>
      </c>
      <c r="E154" s="95"/>
    </row>
    <row r="155" spans="2:11" hidden="1" outlineLevel="1" x14ac:dyDescent="0.2">
      <c r="B155" s="21" t="s">
        <v>27</v>
      </c>
      <c r="C155" s="96" t="e">
        <f>$C154</f>
        <v>#VALUE!</v>
      </c>
      <c r="D155" s="27" t="e">
        <f>$D154</f>
        <v>#VALUE!</v>
      </c>
      <c r="E155" s="96"/>
    </row>
    <row r="156" spans="2:11" hidden="1" outlineLevel="1" x14ac:dyDescent="0.2"/>
    <row r="157" spans="2:11" hidden="1" outlineLevel="1" x14ac:dyDescent="0.2"/>
    <row r="158" spans="2:11" hidden="1" outlineLevel="1" x14ac:dyDescent="0.2"/>
    <row r="159" spans="2:11" collapsed="1" x14ac:dyDescent="0.2"/>
  </sheetData>
  <sheetProtection algorithmName="SHA-512" hashValue="4LyFeKm+RJTLcpl76p91xa/mU+2OAyUqTBguCzxzlgsz9W43/xSBn/UqlQhu1YdN07gV+64N995X1FUm5uj28g==" saltValue="OK/yAR1eNfCobsSjrtiyAw==" spinCount="100000" sheet="1" objects="1" scenarios="1" selectLockedCells="1" selectUnlockedCells="1"/>
  <mergeCells count="65">
    <mergeCell ref="F133:J133"/>
    <mergeCell ref="F135:J135"/>
    <mergeCell ref="F136:J136"/>
    <mergeCell ref="F137:J137"/>
    <mergeCell ref="Q126:U126"/>
    <mergeCell ref="Q127:U127"/>
    <mergeCell ref="Q128:U128"/>
    <mergeCell ref="F132:J132"/>
    <mergeCell ref="Q114:U114"/>
    <mergeCell ref="Q115:U115"/>
    <mergeCell ref="Q116:U116"/>
    <mergeCell ref="Q117:U117"/>
    <mergeCell ref="Q125:U125"/>
    <mergeCell ref="Q118:U118"/>
    <mergeCell ref="Q121:U121"/>
    <mergeCell ref="Q122:U122"/>
    <mergeCell ref="Q123:U123"/>
    <mergeCell ref="Q124:U124"/>
    <mergeCell ref="F106:J106"/>
    <mergeCell ref="F107:J107"/>
    <mergeCell ref="Q111:U111"/>
    <mergeCell ref="Q112:U112"/>
    <mergeCell ref="Q113:U113"/>
    <mergeCell ref="F105:J105"/>
    <mergeCell ref="F94:J94"/>
    <mergeCell ref="F95:J95"/>
    <mergeCell ref="F96:J96"/>
    <mergeCell ref="F97:J97"/>
    <mergeCell ref="F98:J98"/>
    <mergeCell ref="F99:J99"/>
    <mergeCell ref="F100:J100"/>
    <mergeCell ref="F101:J101"/>
    <mergeCell ref="F102:J102"/>
    <mergeCell ref="F103:J103"/>
    <mergeCell ref="F104:J104"/>
    <mergeCell ref="F93:J93"/>
    <mergeCell ref="F78:J78"/>
    <mergeCell ref="F81:J81"/>
    <mergeCell ref="F82:J82"/>
    <mergeCell ref="F83:J83"/>
    <mergeCell ref="F84:J84"/>
    <mergeCell ref="F85:J85"/>
    <mergeCell ref="F86:J86"/>
    <mergeCell ref="F87:J87"/>
    <mergeCell ref="F88:J88"/>
    <mergeCell ref="F89:J89"/>
    <mergeCell ref="F90:J90"/>
    <mergeCell ref="F77:J77"/>
    <mergeCell ref="F47:J47"/>
    <mergeCell ref="F48:J48"/>
    <mergeCell ref="F68:J68"/>
    <mergeCell ref="F69:J69"/>
    <mergeCell ref="F70:J70"/>
    <mergeCell ref="F71:J71"/>
    <mergeCell ref="F72:J72"/>
    <mergeCell ref="F73:J73"/>
    <mergeCell ref="F74:J74"/>
    <mergeCell ref="F75:J75"/>
    <mergeCell ref="F76:J76"/>
    <mergeCell ref="F46:J46"/>
    <mergeCell ref="F39:J39"/>
    <mergeCell ref="F40:J40"/>
    <mergeCell ref="F41:J41"/>
    <mergeCell ref="F44:J44"/>
    <mergeCell ref="F45:J45"/>
  </mergeCells>
  <conditionalFormatting sqref="O94:BC107">
    <cfRule type="cellIs" dxfId="0" priority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0">
    <tabColor theme="7" tint="-0.499984740745262"/>
  </sheetPr>
  <dimension ref="A1:AT44"/>
  <sheetViews>
    <sheetView workbookViewId="0"/>
  </sheetViews>
  <sheetFormatPr defaultColWidth="0" defaultRowHeight="0" customHeight="1" zeroHeight="1" x14ac:dyDescent="0.2"/>
  <cols>
    <col min="1" max="1" width="2.7109375" style="8" customWidth="1"/>
    <col min="2" max="2" width="33.85546875" style="8" customWidth="1"/>
    <col min="3" max="3" width="10.42578125" style="8" customWidth="1"/>
    <col min="4" max="4" width="18.140625" style="8" customWidth="1"/>
    <col min="5" max="45" width="13.28515625" style="8" customWidth="1"/>
    <col min="46" max="46" width="9.140625" style="8" customWidth="1"/>
    <col min="47" max="16384" width="9.140625" style="8" hidden="1"/>
  </cols>
  <sheetData>
    <row r="1" spans="2:45" ht="12" customHeight="1" x14ac:dyDescent="0.2"/>
    <row r="2" spans="2:45" ht="63.95" customHeight="1" x14ac:dyDescent="0.2"/>
    <row r="3" spans="2:45" ht="24" customHeight="1" x14ac:dyDescent="0.2"/>
    <row r="4" spans="2:45" ht="23.1" customHeight="1" x14ac:dyDescent="0.2">
      <c r="B4" s="321" t="s">
        <v>338</v>
      </c>
      <c r="C4" s="9"/>
      <c r="D4" s="9"/>
      <c r="E4" s="9"/>
      <c r="F4" s="9"/>
    </row>
    <row r="5" spans="2:45" ht="15" x14ac:dyDescent="0.2">
      <c r="B5" s="410"/>
      <c r="C5" s="9"/>
      <c r="D5" s="9"/>
      <c r="E5" s="9"/>
      <c r="F5" s="9"/>
    </row>
    <row r="6" spans="2:45" s="34" customFormat="1" ht="23.25" x14ac:dyDescent="0.25">
      <c r="B6" s="411" t="s">
        <v>297</v>
      </c>
      <c r="C6" s="33"/>
      <c r="E6" s="33"/>
      <c r="F6" s="33"/>
      <c r="G6" s="32"/>
      <c r="H6" s="32"/>
      <c r="I6" s="32"/>
      <c r="J6" s="32"/>
      <c r="K6" s="32"/>
      <c r="L6" s="32"/>
      <c r="M6" s="32"/>
      <c r="N6" s="32"/>
    </row>
    <row r="7" spans="2:45" ht="12.75" thickBot="1" x14ac:dyDescent="0.25">
      <c r="C7" s="9"/>
      <c r="D7" s="9"/>
      <c r="E7" s="9"/>
      <c r="F7" s="9"/>
    </row>
    <row r="8" spans="2:45" ht="12" x14ac:dyDescent="0.2">
      <c r="C8" s="332"/>
      <c r="D8" s="417"/>
      <c r="E8" s="9"/>
      <c r="F8" s="9"/>
    </row>
    <row r="9" spans="2:45" s="41" customFormat="1" ht="12.75" x14ac:dyDescent="0.2">
      <c r="B9" s="415" t="s">
        <v>28</v>
      </c>
      <c r="C9" s="416" t="s">
        <v>7</v>
      </c>
      <c r="D9" s="347" t="s">
        <v>298</v>
      </c>
      <c r="E9" s="351" t="s">
        <v>111</v>
      </c>
      <c r="F9" s="352" t="s">
        <v>29</v>
      </c>
      <c r="G9" s="352" t="s">
        <v>30</v>
      </c>
      <c r="H9" s="352" t="s">
        <v>31</v>
      </c>
      <c r="I9" s="352" t="s">
        <v>32</v>
      </c>
      <c r="J9" s="352" t="s">
        <v>33</v>
      </c>
      <c r="K9" s="352" t="s">
        <v>34</v>
      </c>
      <c r="L9" s="352" t="s">
        <v>35</v>
      </c>
      <c r="M9" s="352" t="s">
        <v>36</v>
      </c>
      <c r="N9" s="352" t="s">
        <v>37</v>
      </c>
      <c r="O9" s="352" t="s">
        <v>38</v>
      </c>
      <c r="P9" s="352" t="s">
        <v>39</v>
      </c>
      <c r="Q9" s="352" t="s">
        <v>40</v>
      </c>
      <c r="R9" s="352" t="s">
        <v>41</v>
      </c>
      <c r="S9" s="352" t="s">
        <v>42</v>
      </c>
      <c r="T9" s="352" t="s">
        <v>112</v>
      </c>
      <c r="U9" s="352" t="s">
        <v>113</v>
      </c>
      <c r="V9" s="352" t="s">
        <v>114</v>
      </c>
      <c r="W9" s="352" t="s">
        <v>115</v>
      </c>
      <c r="X9" s="352" t="s">
        <v>116</v>
      </c>
      <c r="Y9" s="352" t="s">
        <v>117</v>
      </c>
      <c r="Z9" s="352" t="s">
        <v>118</v>
      </c>
      <c r="AA9" s="352" t="s">
        <v>119</v>
      </c>
      <c r="AB9" s="352" t="s">
        <v>120</v>
      </c>
      <c r="AC9" s="352" t="s">
        <v>121</v>
      </c>
      <c r="AD9" s="352" t="s">
        <v>122</v>
      </c>
      <c r="AE9" s="352" t="s">
        <v>123</v>
      </c>
      <c r="AF9" s="352" t="s">
        <v>124</v>
      </c>
      <c r="AG9" s="352" t="s">
        <v>125</v>
      </c>
      <c r="AH9" s="352" t="s">
        <v>126</v>
      </c>
      <c r="AI9" s="352" t="s">
        <v>127</v>
      </c>
      <c r="AJ9" s="352" t="s">
        <v>128</v>
      </c>
      <c r="AK9" s="352" t="s">
        <v>129</v>
      </c>
      <c r="AL9" s="352" t="s">
        <v>130</v>
      </c>
      <c r="AM9" s="352" t="s">
        <v>131</v>
      </c>
      <c r="AN9" s="352" t="s">
        <v>132</v>
      </c>
      <c r="AO9" s="352" t="s">
        <v>133</v>
      </c>
      <c r="AP9" s="448" t="s">
        <v>134</v>
      </c>
      <c r="AQ9" s="352" t="s">
        <v>135</v>
      </c>
      <c r="AR9" s="352" t="s">
        <v>136</v>
      </c>
      <c r="AS9" s="352" t="s">
        <v>137</v>
      </c>
    </row>
    <row r="10" spans="2:45" ht="12" x14ac:dyDescent="0.2">
      <c r="B10" s="442" t="s">
        <v>299</v>
      </c>
      <c r="C10" s="419" t="s">
        <v>19</v>
      </c>
      <c r="D10" s="418">
        <f ca="1">SUM($E10:$AS10)</f>
        <v>23734499.225806441</v>
      </c>
      <c r="E10" s="435"/>
      <c r="F10" s="383">
        <f ca="1">'User | C_&amp;_I | Mango'!D$23</f>
        <v>0</v>
      </c>
      <c r="G10" s="383">
        <f ca="1">'User | C_&amp;_I | Mango'!E$23</f>
        <v>0</v>
      </c>
      <c r="H10" s="383">
        <f ca="1">'User | C_&amp;_I | Mango'!F$23</f>
        <v>42255.539170506905</v>
      </c>
      <c r="I10" s="384">
        <f ca="1">'User | C_&amp;_I | Mango'!G$23</f>
        <v>126766.61751152073</v>
      </c>
      <c r="J10" s="383">
        <f ca="1">'User | C_&amp;_I | Mango'!H$23</f>
        <v>254261.77880184332</v>
      </c>
      <c r="K10" s="383">
        <f ca="1">'User | C_&amp;_I | Mango'!I$23</f>
        <v>423283.93548387085</v>
      </c>
      <c r="L10" s="384">
        <f ca="1">'User | C_&amp;_I | Mango'!J$23</f>
        <v>592306.09216589876</v>
      </c>
      <c r="M10" s="383">
        <f ca="1">'User | C_&amp;_I | Mango'!K$23</f>
        <v>635290.17511520744</v>
      </c>
      <c r="N10" s="383">
        <f ca="1">'User | C_&amp;_I | Mango'!L$23</f>
        <v>656417.944700461</v>
      </c>
      <c r="O10" s="384">
        <f ca="1">'User | C_&amp;_I | Mango'!M$23</f>
        <v>677545.71428571444</v>
      </c>
      <c r="P10" s="383">
        <f ca="1">'User | C_&amp;_I | Mango'!N$23</f>
        <v>677545.71428571432</v>
      </c>
      <c r="Q10" s="383">
        <f ca="1">'User | C_&amp;_I | Mango'!O$23</f>
        <v>677545.71428571432</v>
      </c>
      <c r="R10" s="383">
        <f ca="1">'User | C_&amp;_I | Mango'!P$23</f>
        <v>677545.71428571432</v>
      </c>
      <c r="S10" s="383">
        <f ca="1">'User | C_&amp;_I | Mango'!Q$23</f>
        <v>677545.71428571432</v>
      </c>
      <c r="T10" s="383">
        <f ca="1">'User | C_&amp;_I | Mango'!R$23</f>
        <v>677545.71428571432</v>
      </c>
      <c r="U10" s="384">
        <f ca="1">T$10</f>
        <v>677545.71428571432</v>
      </c>
      <c r="V10" s="383">
        <f ca="1">U$10</f>
        <v>677545.71428571432</v>
      </c>
      <c r="W10" s="383">
        <f t="shared" ref="W10:AS10" ca="1" si="0">V$10</f>
        <v>677545.71428571432</v>
      </c>
      <c r="X10" s="383">
        <f ca="1">W$10</f>
        <v>677545.71428571432</v>
      </c>
      <c r="Y10" s="383">
        <f t="shared" ca="1" si="0"/>
        <v>677545.71428571432</v>
      </c>
      <c r="Z10" s="383">
        <f ca="1">Y$10</f>
        <v>677545.71428571432</v>
      </c>
      <c r="AA10" s="384">
        <f t="shared" ca="1" si="0"/>
        <v>677545.71428571432</v>
      </c>
      <c r="AB10" s="383">
        <f t="shared" ca="1" si="0"/>
        <v>677545.71428571432</v>
      </c>
      <c r="AC10" s="383">
        <f ca="1">AB$10</f>
        <v>677545.71428571432</v>
      </c>
      <c r="AD10" s="383">
        <f t="shared" ca="1" si="0"/>
        <v>677545.71428571432</v>
      </c>
      <c r="AE10" s="383">
        <f t="shared" ca="1" si="0"/>
        <v>677545.71428571432</v>
      </c>
      <c r="AF10" s="383">
        <f ca="1">AE$10</f>
        <v>677545.71428571432</v>
      </c>
      <c r="AG10" s="383">
        <f t="shared" ca="1" si="0"/>
        <v>677545.71428571432</v>
      </c>
      <c r="AH10" s="383">
        <f t="shared" ca="1" si="0"/>
        <v>677545.71428571432</v>
      </c>
      <c r="AI10" s="384">
        <f t="shared" ca="1" si="0"/>
        <v>677545.71428571432</v>
      </c>
      <c r="AJ10" s="383">
        <f t="shared" ca="1" si="0"/>
        <v>677545.71428571432</v>
      </c>
      <c r="AK10" s="383">
        <f t="shared" ca="1" si="0"/>
        <v>677545.71428571432</v>
      </c>
      <c r="AL10" s="383">
        <f t="shared" ca="1" si="0"/>
        <v>677545.71428571432</v>
      </c>
      <c r="AM10" s="384">
        <f t="shared" ca="1" si="0"/>
        <v>677545.71428571432</v>
      </c>
      <c r="AN10" s="383">
        <f t="shared" ca="1" si="0"/>
        <v>677545.71428571432</v>
      </c>
      <c r="AO10" s="383">
        <f t="shared" ca="1" si="0"/>
        <v>677545.71428571432</v>
      </c>
      <c r="AP10" s="449">
        <f t="shared" ca="1" si="0"/>
        <v>677545.71428571432</v>
      </c>
      <c r="AQ10" s="383">
        <f t="shared" ca="1" si="0"/>
        <v>677545.71428571432</v>
      </c>
      <c r="AR10" s="383">
        <f ca="1">AQ$10</f>
        <v>677545.71428571432</v>
      </c>
      <c r="AS10" s="384">
        <f t="shared" ca="1" si="0"/>
        <v>677545.71428571432</v>
      </c>
    </row>
    <row r="11" spans="2:45" ht="12" x14ac:dyDescent="0.2">
      <c r="B11" s="443"/>
      <c r="C11" s="420"/>
      <c r="D11" s="340"/>
      <c r="E11" s="436"/>
      <c r="F11" s="365"/>
      <c r="G11" s="365"/>
      <c r="H11" s="365"/>
      <c r="I11" s="374"/>
      <c r="J11" s="365"/>
      <c r="K11" s="365"/>
      <c r="L11" s="374"/>
      <c r="M11" s="365"/>
      <c r="N11" s="365"/>
      <c r="O11" s="374"/>
      <c r="P11" s="365"/>
      <c r="Q11" s="365"/>
      <c r="R11" s="365"/>
      <c r="S11" s="365"/>
      <c r="T11" s="365"/>
      <c r="U11" s="374"/>
      <c r="V11" s="365"/>
      <c r="W11" s="365"/>
      <c r="X11" s="365"/>
      <c r="Y11" s="365"/>
      <c r="Z11" s="365"/>
      <c r="AA11" s="374"/>
      <c r="AB11" s="365"/>
      <c r="AC11" s="365"/>
      <c r="AD11" s="365"/>
      <c r="AE11" s="365"/>
      <c r="AF11" s="365"/>
      <c r="AG11" s="365"/>
      <c r="AH11" s="365"/>
      <c r="AI11" s="374"/>
      <c r="AJ11" s="365"/>
      <c r="AK11" s="365"/>
      <c r="AL11" s="365"/>
      <c r="AM11" s="374"/>
      <c r="AN11" s="365"/>
      <c r="AO11" s="365"/>
      <c r="AP11" s="365"/>
      <c r="AQ11" s="365"/>
      <c r="AR11" s="365"/>
      <c r="AS11" s="374"/>
    </row>
    <row r="12" spans="2:45" ht="12" x14ac:dyDescent="0.2">
      <c r="B12" s="444" t="s">
        <v>300</v>
      </c>
      <c r="C12" s="421" t="s">
        <v>19</v>
      </c>
      <c r="D12" s="339">
        <f t="shared" ref="D12:D22" si="1">SUM($E12:$AS12)</f>
        <v>-66370.829675647867</v>
      </c>
      <c r="E12" s="437">
        <f>-'User | C_&amp;_I | Mango'!$D$38*'User | C_&amp;_I | Mango'!$D$76</f>
        <v>-66370.829675647867</v>
      </c>
      <c r="F12" s="366"/>
      <c r="G12" s="366"/>
      <c r="H12" s="366"/>
      <c r="I12" s="375"/>
      <c r="J12" s="366"/>
      <c r="K12" s="366"/>
      <c r="L12" s="375"/>
      <c r="M12" s="366"/>
      <c r="N12" s="366"/>
      <c r="O12" s="375"/>
      <c r="P12" s="366"/>
      <c r="Q12" s="366"/>
      <c r="R12" s="366"/>
      <c r="S12" s="366"/>
      <c r="T12" s="366"/>
      <c r="U12" s="375"/>
      <c r="V12" s="366"/>
      <c r="W12" s="366"/>
      <c r="X12" s="366"/>
      <c r="Y12" s="366"/>
      <c r="Z12" s="366"/>
      <c r="AA12" s="375"/>
      <c r="AB12" s="366"/>
      <c r="AC12" s="366"/>
      <c r="AD12" s="366"/>
      <c r="AE12" s="366"/>
      <c r="AF12" s="366"/>
      <c r="AG12" s="366"/>
      <c r="AH12" s="366"/>
      <c r="AI12" s="375"/>
      <c r="AJ12" s="366"/>
      <c r="AK12" s="366"/>
      <c r="AL12" s="366"/>
      <c r="AM12" s="375"/>
      <c r="AN12" s="366"/>
      <c r="AO12" s="366"/>
      <c r="AP12" s="366"/>
      <c r="AQ12" s="366"/>
      <c r="AR12" s="366"/>
      <c r="AS12" s="375"/>
    </row>
    <row r="13" spans="2:45" ht="12" x14ac:dyDescent="0.2">
      <c r="B13" s="443" t="s">
        <v>301</v>
      </c>
      <c r="C13" s="420" t="s">
        <v>19</v>
      </c>
      <c r="D13" s="339">
        <f t="shared" si="1"/>
        <v>0</v>
      </c>
      <c r="E13" s="436">
        <f>-'User | C_&amp;_I | Mango'!$D$38*'User | C_&amp;_I | Mango'!$D$77</f>
        <v>0</v>
      </c>
      <c r="F13" s="365"/>
      <c r="G13" s="365"/>
      <c r="H13" s="365"/>
      <c r="I13" s="374"/>
      <c r="J13" s="365"/>
      <c r="K13" s="365"/>
      <c r="L13" s="374"/>
      <c r="M13" s="365"/>
      <c r="N13" s="365"/>
      <c r="O13" s="374"/>
      <c r="P13" s="365"/>
      <c r="Q13" s="365"/>
      <c r="R13" s="365"/>
      <c r="S13" s="365"/>
      <c r="T13" s="365"/>
      <c r="U13" s="374"/>
      <c r="V13" s="365"/>
      <c r="W13" s="365"/>
      <c r="X13" s="365"/>
      <c r="Y13" s="365"/>
      <c r="Z13" s="365"/>
      <c r="AA13" s="374"/>
      <c r="AB13" s="365"/>
      <c r="AC13" s="365"/>
      <c r="AD13" s="365"/>
      <c r="AE13" s="365"/>
      <c r="AF13" s="365"/>
      <c r="AG13" s="365"/>
      <c r="AH13" s="365"/>
      <c r="AI13" s="374"/>
      <c r="AJ13" s="365"/>
      <c r="AK13" s="365"/>
      <c r="AL13" s="365"/>
      <c r="AM13" s="374"/>
      <c r="AN13" s="365"/>
      <c r="AO13" s="365"/>
      <c r="AP13" s="365"/>
      <c r="AQ13" s="365"/>
      <c r="AR13" s="365"/>
      <c r="AS13" s="374"/>
    </row>
    <row r="14" spans="2:45" ht="12" x14ac:dyDescent="0.2">
      <c r="B14" s="443" t="s">
        <v>302</v>
      </c>
      <c r="C14" s="420" t="s">
        <v>19</v>
      </c>
      <c r="D14" s="339">
        <f>SUM($E14:$AS14)</f>
        <v>-264660</v>
      </c>
      <c r="E14" s="436">
        <f>-'User | C_&amp;_I | Mango'!$D$38*'User | C_&amp;_I | Mango'!$D$78</f>
        <v>-264660</v>
      </c>
      <c r="F14" s="365"/>
      <c r="G14" s="372"/>
      <c r="H14" s="372"/>
      <c r="I14" s="376"/>
      <c r="J14" s="372"/>
      <c r="K14" s="372"/>
      <c r="L14" s="376"/>
      <c r="M14" s="372"/>
      <c r="N14" s="372"/>
      <c r="O14" s="376"/>
      <c r="P14" s="372"/>
      <c r="Q14" s="372"/>
      <c r="R14" s="372"/>
      <c r="S14" s="372"/>
      <c r="T14" s="372"/>
      <c r="U14" s="376"/>
      <c r="V14" s="372"/>
      <c r="W14" s="372"/>
      <c r="X14" s="372"/>
      <c r="Y14" s="372"/>
      <c r="Z14" s="372"/>
      <c r="AA14" s="376"/>
      <c r="AB14" s="372"/>
      <c r="AC14" s="372"/>
      <c r="AD14" s="372"/>
      <c r="AE14" s="372"/>
      <c r="AF14" s="372"/>
      <c r="AG14" s="372"/>
      <c r="AH14" s="372"/>
      <c r="AI14" s="376"/>
      <c r="AJ14" s="372"/>
      <c r="AK14" s="372"/>
      <c r="AL14" s="372"/>
      <c r="AM14" s="376"/>
      <c r="AN14" s="372"/>
      <c r="AO14" s="372"/>
      <c r="AP14" s="372"/>
      <c r="AQ14" s="372"/>
      <c r="AR14" s="372"/>
      <c r="AS14" s="376"/>
    </row>
    <row r="15" spans="2:45" ht="12" x14ac:dyDescent="0.2">
      <c r="B15" s="443" t="s">
        <v>303</v>
      </c>
      <c r="C15" s="420" t="s">
        <v>19</v>
      </c>
      <c r="D15" s="339">
        <f>SUM($E15:$AS15)</f>
        <v>-66000</v>
      </c>
      <c r="E15" s="436">
        <f>-'User | C_&amp;_I | Mango'!$D$38*'User | C_&amp;_I | Mango'!$D$79*'User | C_&amp;_I | Mango'!$D$80</f>
        <v>-66000</v>
      </c>
      <c r="F15" s="365"/>
      <c r="G15" s="365"/>
      <c r="H15" s="365"/>
      <c r="I15" s="374"/>
      <c r="J15" s="365"/>
      <c r="K15" s="365"/>
      <c r="L15" s="374"/>
      <c r="M15" s="365"/>
      <c r="N15" s="365"/>
      <c r="O15" s="374"/>
      <c r="P15" s="365"/>
      <c r="Q15" s="365"/>
      <c r="R15" s="365"/>
      <c r="S15" s="365"/>
      <c r="T15" s="365"/>
      <c r="U15" s="374"/>
      <c r="V15" s="365"/>
      <c r="W15" s="365"/>
      <c r="X15" s="365"/>
      <c r="Y15" s="365"/>
      <c r="Z15" s="365"/>
      <c r="AA15" s="374"/>
      <c r="AB15" s="365"/>
      <c r="AC15" s="365"/>
      <c r="AD15" s="365"/>
      <c r="AE15" s="365"/>
      <c r="AF15" s="365"/>
      <c r="AG15" s="365"/>
      <c r="AH15" s="365"/>
      <c r="AI15" s="374"/>
      <c r="AJ15" s="365"/>
      <c r="AK15" s="365"/>
      <c r="AL15" s="365"/>
      <c r="AM15" s="374"/>
      <c r="AN15" s="365"/>
      <c r="AO15" s="365"/>
      <c r="AP15" s="365"/>
      <c r="AQ15" s="365"/>
      <c r="AR15" s="365"/>
      <c r="AS15" s="374"/>
    </row>
    <row r="16" spans="2:45" ht="12" x14ac:dyDescent="0.2">
      <c r="B16" s="443" t="s">
        <v>304</v>
      </c>
      <c r="C16" s="420" t="s">
        <v>19</v>
      </c>
      <c r="D16" s="339">
        <f>SUM($E16:$AS16)</f>
        <v>0</v>
      </c>
      <c r="E16" s="436">
        <f>-MAX($F$27:$AS$27)*'User | C_&amp;_I | Mango'!$D$81</f>
        <v>0</v>
      </c>
      <c r="F16" s="365"/>
      <c r="G16" s="365"/>
      <c r="H16" s="365"/>
      <c r="I16" s="374"/>
      <c r="J16" s="365"/>
      <c r="K16" s="365"/>
      <c r="L16" s="374"/>
      <c r="M16" s="365"/>
      <c r="N16" s="365"/>
      <c r="O16" s="374"/>
      <c r="P16" s="365"/>
      <c r="Q16" s="365"/>
      <c r="R16" s="365"/>
      <c r="S16" s="365"/>
      <c r="T16" s="365"/>
      <c r="U16" s="374"/>
      <c r="V16" s="365"/>
      <c r="W16" s="365"/>
      <c r="X16" s="365"/>
      <c r="Y16" s="365"/>
      <c r="Z16" s="365"/>
      <c r="AA16" s="374"/>
      <c r="AB16" s="365"/>
      <c r="AC16" s="365"/>
      <c r="AD16" s="365"/>
      <c r="AE16" s="365"/>
      <c r="AF16" s="365"/>
      <c r="AG16" s="365"/>
      <c r="AH16" s="365"/>
      <c r="AI16" s="374"/>
      <c r="AJ16" s="365"/>
      <c r="AK16" s="365"/>
      <c r="AL16" s="365"/>
      <c r="AM16" s="374"/>
      <c r="AN16" s="365"/>
      <c r="AO16" s="365"/>
      <c r="AP16" s="365"/>
      <c r="AQ16" s="365"/>
      <c r="AR16" s="365"/>
      <c r="AS16" s="374"/>
    </row>
    <row r="17" spans="2:45" ht="12" x14ac:dyDescent="0.2">
      <c r="B17" s="443" t="s">
        <v>305</v>
      </c>
      <c r="C17" s="420" t="s">
        <v>19</v>
      </c>
      <c r="D17" s="339">
        <f>SUM($E17:$AS17)</f>
        <v>-349436.18645632459</v>
      </c>
      <c r="E17" s="436"/>
      <c r="F17" s="365"/>
      <c r="G17" s="365"/>
      <c r="H17" s="365">
        <f>-'User | C_&amp;_I | Mango'!$D$82</f>
        <v>-254135.40833187243</v>
      </c>
      <c r="I17" s="374"/>
      <c r="J17" s="365"/>
      <c r="K17" s="365"/>
      <c r="L17" s="374"/>
      <c r="M17" s="365"/>
      <c r="N17" s="365"/>
      <c r="O17" s="374"/>
      <c r="P17" s="365"/>
      <c r="Q17" s="365"/>
      <c r="R17" s="365"/>
      <c r="S17" s="365"/>
      <c r="T17" s="365"/>
      <c r="U17" s="374"/>
      <c r="V17" s="365"/>
      <c r="W17" s="365"/>
      <c r="X17" s="365"/>
      <c r="Y17" s="365"/>
      <c r="Z17" s="365"/>
      <c r="AA17" s="374"/>
      <c r="AB17" s="365"/>
      <c r="AC17" s="365"/>
      <c r="AD17" s="365"/>
      <c r="AE17" s="365"/>
      <c r="AF17" s="365"/>
      <c r="AG17" s="365">
        <f>-'User | C_&amp;_I | Mango'!$D$84</f>
        <v>-95300.778124452161</v>
      </c>
      <c r="AH17" s="365"/>
      <c r="AI17" s="374"/>
      <c r="AJ17" s="365"/>
      <c r="AK17" s="365"/>
      <c r="AL17" s="365"/>
      <c r="AM17" s="374"/>
      <c r="AN17" s="365"/>
      <c r="AO17" s="365"/>
      <c r="AP17" s="365"/>
      <c r="AQ17" s="365"/>
      <c r="AR17" s="365"/>
      <c r="AS17" s="374"/>
    </row>
    <row r="18" spans="2:45" ht="12" x14ac:dyDescent="0.2">
      <c r="B18" s="443" t="s">
        <v>306</v>
      </c>
      <c r="C18" s="420" t="s">
        <v>19</v>
      </c>
      <c r="D18" s="339">
        <f t="shared" si="1"/>
        <v>-1474573.0564566278</v>
      </c>
      <c r="E18" s="436">
        <f>-SUMIFS('User | C_&amp;_I | Mango'!$D$88:$D$94,'User | C_&amp;_I | Mango'!O$88:O$94,"=1")</f>
        <v>-206920.22615641469</v>
      </c>
      <c r="F18" s="365">
        <f>-SUMIFS('User | C_&amp;_I | Mango'!$D$88:$D$94,'User | C_&amp;_I | Mango'!P$88:P$94,"=1")</f>
        <v>0</v>
      </c>
      <c r="G18" s="365">
        <f>-SUMIFS('User | C_&amp;_I | Mango'!$D$88:$D$94,'User | C_&amp;_I | Mango'!Q$88:Q$94,"=1")</f>
        <v>0</v>
      </c>
      <c r="H18" s="365">
        <f>-SUMIFS('User | C_&amp;_I | Mango'!$D$88:$D$94,'User | C_&amp;_I | Mango'!R$88:R$94,"=1")</f>
        <v>-58768.813176745498</v>
      </c>
      <c r="I18" s="374">
        <f>-SUMIFS('User | C_&amp;_I | Mango'!$D$88:$D$94,'User | C_&amp;_I | Mango'!S$88:S$94,"=1")</f>
        <v>0</v>
      </c>
      <c r="J18" s="365">
        <f>-SUMIFS('User | C_&amp;_I | Mango'!$D$88:$D$94,'User | C_&amp;_I | Mango'!T$88:T$94,"=1")</f>
        <v>-63533.852082968107</v>
      </c>
      <c r="K18" s="365">
        <f>-SUMIFS('User | C_&amp;_I | Mango'!$D$88:$D$94,'User | C_&amp;_I | Mango'!U$88:U$94,"=1")</f>
        <v>0</v>
      </c>
      <c r="L18" s="374">
        <f>-SUMIFS('User | C_&amp;_I | Mango'!$D$88:$D$94,'User | C_&amp;_I | Mango'!V$88:V$94,"=1")</f>
        <v>0</v>
      </c>
      <c r="M18" s="365">
        <f>-SUMIFS('User | C_&amp;_I | Mango'!$D$88:$D$94,'User | C_&amp;_I | Mango'!W$88:W$94,"=1")</f>
        <v>-23031.021380075941</v>
      </c>
      <c r="N18" s="365">
        <f>-SUMIFS('User | C_&amp;_I | Mango'!$D$88:$D$94,'User | C_&amp;_I | Mango'!X$88:X$94,"=1")</f>
        <v>0</v>
      </c>
      <c r="O18" s="374">
        <f>-SUMIFS('User | C_&amp;_I | Mango'!$D$88:$D$94,'User | C_&amp;_I | Mango'!Y$88:Y$94,"=1")</f>
        <v>-162446.52969833702</v>
      </c>
      <c r="P18" s="365">
        <f>-SUMIFS('User | C_&amp;_I | Mango'!$D$88:$D$94,'User | C_&amp;_I | Mango'!Z$88:Z$94,"=1")</f>
        <v>0</v>
      </c>
      <c r="Q18" s="365">
        <f>-SUMIFS('User | C_&amp;_I | Mango'!$D$88:$D$94,'User | C_&amp;_I | Mango'!AA$88:AA$94,"=1")</f>
        <v>-31766.926041484054</v>
      </c>
      <c r="R18" s="365">
        <f>-SUMIFS('User | C_&amp;_I | Mango'!$D$88:$D$94,'User | C_&amp;_I | Mango'!AB$88:AB$94,"=1")</f>
        <v>0</v>
      </c>
      <c r="S18" s="365">
        <f>-SUMIFS('User | C_&amp;_I | Mango'!$D$88:$D$94,'User | C_&amp;_I | Mango'!AC$88:AC$94,"=1")</f>
        <v>0</v>
      </c>
      <c r="T18" s="365">
        <f>-SUMIFS('User | C_&amp;_I | Mango'!$D$88:$D$94,'User | C_&amp;_I | Mango'!AD$88:AD$94,"=1")</f>
        <v>-63533.852082968107</v>
      </c>
      <c r="U18" s="374">
        <f>-SUMIFS('User | C_&amp;_I | Mango'!$D$88:$D$94,'User | C_&amp;_I | Mango'!AE$88:AE$94,"=1")</f>
        <v>0</v>
      </c>
      <c r="V18" s="365">
        <f>-SUMIFS('User | C_&amp;_I | Mango'!$D$88:$D$94,'User | C_&amp;_I | Mango'!AF$88:AF$94,"=1")</f>
        <v>0</v>
      </c>
      <c r="W18" s="365">
        <f>-SUMIFS('User | C_&amp;_I | Mango'!$D$88:$D$94,'User | C_&amp;_I | Mango'!AG$88:AG$94,"=1")</f>
        <v>-81799.834556821443</v>
      </c>
      <c r="X18" s="365">
        <f>-SUMIFS('User | C_&amp;_I | Mango'!$D$88:$D$94,'User | C_&amp;_I | Mango'!AH$88:AH$94,"=1")</f>
        <v>0</v>
      </c>
      <c r="Y18" s="365">
        <f>-SUMIFS('User | C_&amp;_I | Mango'!$D$88:$D$94,'User | C_&amp;_I | Mango'!AI$88:AI$94,"=1")</f>
        <v>-162446.52969833702</v>
      </c>
      <c r="Z18" s="365">
        <f>-SUMIFS('User | C_&amp;_I | Mango'!$D$88:$D$94,'User | C_&amp;_I | Mango'!AJ$88:AJ$94,"=1")</f>
        <v>0</v>
      </c>
      <c r="AA18" s="374">
        <f>-SUMIFS('User | C_&amp;_I | Mango'!$D$88:$D$94,'User | C_&amp;_I | Mango'!AK$88:AK$94,"=1")</f>
        <v>0</v>
      </c>
      <c r="AB18" s="365">
        <f>-SUMIFS('User | C_&amp;_I | Mango'!$D$88:$D$94,'User | C_&amp;_I | Mango'!AL$88:AL$94,"=1")</f>
        <v>0</v>
      </c>
      <c r="AC18" s="365">
        <f>-SUMIFS('User | C_&amp;_I | Mango'!$D$88:$D$94,'User | C_&amp;_I | Mango'!AM$88:AM$94,"=1")</f>
        <v>-31766.926041484054</v>
      </c>
      <c r="AD18" s="365">
        <f>-SUMIFS('User | C_&amp;_I | Mango'!$D$88:$D$94,'User | C_&amp;_I | Mango'!AN$88:AN$94,"=1")</f>
        <v>-63533.852082968107</v>
      </c>
      <c r="AE18" s="365">
        <f>-SUMIFS('User | C_&amp;_I | Mango'!$D$88:$D$94,'User | C_&amp;_I | Mango'!AO$88:AO$94,"=1")</f>
        <v>0</v>
      </c>
      <c r="AF18" s="365">
        <f>-SUMIFS('User | C_&amp;_I | Mango'!$D$88:$D$94,'User | C_&amp;_I | Mango'!AP$88:AP$94,"=1")</f>
        <v>0</v>
      </c>
      <c r="AG18" s="365">
        <f>-SUMIFS('User | C_&amp;_I | Mango'!$D$88:$D$94,'User | C_&amp;_I | Mango'!AQ$88:AQ$94,"=1")</f>
        <v>-23031.021380075941</v>
      </c>
      <c r="AH18" s="365">
        <f>-SUMIFS('User | C_&amp;_I | Mango'!$D$88:$D$94,'User | C_&amp;_I | Mango'!AR$88:AR$94,"=1")</f>
        <v>0</v>
      </c>
      <c r="AI18" s="374">
        <f>-SUMIFS('User | C_&amp;_I | Mango'!$D$88:$D$94,'User | C_&amp;_I | Mango'!AS$88:AS$94,"=1")</f>
        <v>-162446.52969833702</v>
      </c>
      <c r="AJ18" s="365">
        <f>-SUMIFS('User | C_&amp;_I | Mango'!$D$88:$D$94,'User | C_&amp;_I | Mango'!AT$88:AT$94,"=1")</f>
        <v>0</v>
      </c>
      <c r="AK18" s="365">
        <f>-SUMIFS('User | C_&amp;_I | Mango'!$D$88:$D$94,'User | C_&amp;_I | Mango'!AU$88:AU$94,"=1")</f>
        <v>0</v>
      </c>
      <c r="AL18" s="365">
        <f>-SUMIFS('User | C_&amp;_I | Mango'!$D$88:$D$94,'User | C_&amp;_I | Mango'!AV$88:AV$94,"=1")</f>
        <v>-58768.813176745498</v>
      </c>
      <c r="AM18" s="374">
        <f>-SUMIFS('User | C_&amp;_I | Mango'!$D$88:$D$94,'User | C_&amp;_I | Mango'!AW$88:AW$94,"=1")</f>
        <v>0</v>
      </c>
      <c r="AN18" s="365">
        <f>-SUMIFS('User | C_&amp;_I | Mango'!$D$88:$D$94,'User | C_&amp;_I | Mango'!AX$88:AX$94,"=1")</f>
        <v>-63533.852082968107</v>
      </c>
      <c r="AO18" s="365">
        <f>-SUMIFS('User | C_&amp;_I | Mango'!$D$88:$D$94,'User | C_&amp;_I | Mango'!AY$88:AY$94,"=1")</f>
        <v>-31766.926041484054</v>
      </c>
      <c r="AP18" s="365">
        <f>-SUMIFS('User | C_&amp;_I | Mango'!$D$88:$D$94,'User | C_&amp;_I | Mango'!AZ$88:AZ$94,"=1")</f>
        <v>0</v>
      </c>
      <c r="AQ18" s="365">
        <f>-SUMIFS('User | C_&amp;_I | Mango'!$D$88:$D$94,'User | C_&amp;_I | Mango'!BA$88:BA$94,"=1")</f>
        <v>-23031.021380075941</v>
      </c>
      <c r="AR18" s="365">
        <f>-SUMIFS('User | C_&amp;_I | Mango'!$D$88:$D$94,'User | C_&amp;_I | Mango'!BB$88:BB$94,"=1")</f>
        <v>0</v>
      </c>
      <c r="AS18" s="374">
        <f>-SUMIFS('User | C_&amp;_I | Mango'!$D$88:$D$94,'User | C_&amp;_I | Mango'!BC$88:BC$94,"=1")</f>
        <v>-162446.52969833702</v>
      </c>
    </row>
    <row r="19" spans="2:45" ht="12" x14ac:dyDescent="0.2">
      <c r="B19" s="443" t="s">
        <v>307</v>
      </c>
      <c r="C19" s="420" t="s">
        <v>19</v>
      </c>
      <c r="D19" s="339">
        <f>SUM($E19:$AS19)</f>
        <v>-3334463.0229162616</v>
      </c>
      <c r="E19" s="436"/>
      <c r="F19" s="365">
        <f>-'User | C_&amp;_I | Mango'!D$18</f>
        <v>-21246.918671316096</v>
      </c>
      <c r="G19" s="365">
        <f>-'User | C_&amp;_I | Mango'!E$18</f>
        <v>-22028.427659079636</v>
      </c>
      <c r="H19" s="365">
        <f>-'User | C_&amp;_I | Mango'!F$18</f>
        <v>-25957.904059416451</v>
      </c>
      <c r="I19" s="374">
        <f>-'User | C_&amp;_I | Mango'!G$18</f>
        <v>-45616.897965023047</v>
      </c>
      <c r="J19" s="365">
        <f>-'User | C_&amp;_I | Mango'!H$18</f>
        <v>-63876.824858708525</v>
      </c>
      <c r="K19" s="365">
        <f>-'User | C_&amp;_I | Mango'!I$18</f>
        <v>-67373.759583184947</v>
      </c>
      <c r="L19" s="374">
        <f>-'User | C_&amp;_I | Mango'!J$18</f>
        <v>-82390.913474302215</v>
      </c>
      <c r="M19" s="365">
        <f>-'User | C_&amp;_I | Mango'!K$18</f>
        <v>-86377.265031625997</v>
      </c>
      <c r="N19" s="365">
        <f>-'User | C_&amp;_I | Mango'!L$18</f>
        <v>-89522.972522412834</v>
      </c>
      <c r="O19" s="374">
        <f>-'User | C_&amp;_I | Mango'!M$18</f>
        <v>-91292.617390038387</v>
      </c>
      <c r="P19" s="365">
        <f>-'User | C_&amp;_I | Mango'!N$18</f>
        <v>-91292.617390038387</v>
      </c>
      <c r="Q19" s="365">
        <f>-'User | C_&amp;_I | Mango'!O$18</f>
        <v>-91292.617390038387</v>
      </c>
      <c r="R19" s="365">
        <f>-'User | C_&amp;_I | Mango'!P$18</f>
        <v>-91292.617390038387</v>
      </c>
      <c r="S19" s="365">
        <f>-'User | C_&amp;_I | Mango'!Q$18</f>
        <v>-91292.617390038387</v>
      </c>
      <c r="T19" s="365">
        <f>-'User | C_&amp;_I | Mango'!R$18</f>
        <v>-91292.617390038387</v>
      </c>
      <c r="U19" s="374">
        <f t="shared" ref="U19:AS19" si="2">T$19</f>
        <v>-91292.617390038387</v>
      </c>
      <c r="V19" s="365">
        <f t="shared" si="2"/>
        <v>-91292.617390038387</v>
      </c>
      <c r="W19" s="365">
        <f t="shared" si="2"/>
        <v>-91292.617390038387</v>
      </c>
      <c r="X19" s="365">
        <f t="shared" si="2"/>
        <v>-91292.617390038387</v>
      </c>
      <c r="Y19" s="365">
        <f t="shared" si="2"/>
        <v>-91292.617390038387</v>
      </c>
      <c r="Z19" s="365">
        <f t="shared" si="2"/>
        <v>-91292.617390038387</v>
      </c>
      <c r="AA19" s="374">
        <f t="shared" si="2"/>
        <v>-91292.617390038387</v>
      </c>
      <c r="AB19" s="365">
        <f t="shared" si="2"/>
        <v>-91292.617390038387</v>
      </c>
      <c r="AC19" s="365">
        <f t="shared" si="2"/>
        <v>-91292.617390038387</v>
      </c>
      <c r="AD19" s="365">
        <f t="shared" si="2"/>
        <v>-91292.617390038387</v>
      </c>
      <c r="AE19" s="365">
        <f t="shared" si="2"/>
        <v>-91292.617390038387</v>
      </c>
      <c r="AF19" s="365">
        <f t="shared" si="2"/>
        <v>-91292.617390038387</v>
      </c>
      <c r="AG19" s="365">
        <f t="shared" si="2"/>
        <v>-91292.617390038387</v>
      </c>
      <c r="AH19" s="365">
        <f t="shared" si="2"/>
        <v>-91292.617390038387</v>
      </c>
      <c r="AI19" s="374">
        <f t="shared" si="2"/>
        <v>-91292.617390038387</v>
      </c>
      <c r="AJ19" s="365">
        <f t="shared" si="2"/>
        <v>-91292.617390038387</v>
      </c>
      <c r="AK19" s="365">
        <f t="shared" si="2"/>
        <v>-91292.617390038387</v>
      </c>
      <c r="AL19" s="365">
        <f t="shared" si="2"/>
        <v>-91292.617390038387</v>
      </c>
      <c r="AM19" s="374">
        <f t="shared" si="2"/>
        <v>-91292.617390038387</v>
      </c>
      <c r="AN19" s="365">
        <f t="shared" si="2"/>
        <v>-91292.617390038387</v>
      </c>
      <c r="AO19" s="365">
        <f t="shared" si="2"/>
        <v>-91292.617390038387</v>
      </c>
      <c r="AP19" s="365">
        <f t="shared" si="2"/>
        <v>-91292.617390038387</v>
      </c>
      <c r="AQ19" s="365">
        <f t="shared" si="2"/>
        <v>-91292.617390038387</v>
      </c>
      <c r="AR19" s="365">
        <f t="shared" si="2"/>
        <v>-91292.617390038387</v>
      </c>
      <c r="AS19" s="374">
        <f t="shared" si="2"/>
        <v>-91292.617390038387</v>
      </c>
    </row>
    <row r="20" spans="2:45" ht="12" x14ac:dyDescent="0.2">
      <c r="B20" s="443" t="s">
        <v>308</v>
      </c>
      <c r="C20" s="420" t="s">
        <v>19</v>
      </c>
      <c r="D20" s="339">
        <f>SUM($E20:$AS20)</f>
        <v>-7732620.8911378654</v>
      </c>
      <c r="E20" s="436"/>
      <c r="F20" s="365">
        <f>-'User | C_&amp;_I | Mango'!D$19</f>
        <v>0</v>
      </c>
      <c r="G20" s="365">
        <f>-'User | C_&amp;_I | Mango'!E$19</f>
        <v>0</v>
      </c>
      <c r="H20" s="365">
        <f>-'User | C_&amp;_I | Mango'!F$19</f>
        <v>-13050.755862954256</v>
      </c>
      <c r="I20" s="374">
        <f>-'User | C_&amp;_I | Mango'!G$19</f>
        <v>-49945.032262074637</v>
      </c>
      <c r="J20" s="365">
        <f>-'User | C_&amp;_I | Mango'!H$19</f>
        <v>-89079.166427371674</v>
      </c>
      <c r="K20" s="365">
        <f>-'User | C_&amp;_I | Mango'!I$19</f>
        <v>-141264.05645562292</v>
      </c>
      <c r="L20" s="374">
        <f>-'User | C_&amp;_I | Mango'!J$19</f>
        <v>-194052.75671736631</v>
      </c>
      <c r="M20" s="365">
        <f>-'User | C_&amp;_I | Mango'!K$19</f>
        <v>-207103.51258032059</v>
      </c>
      <c r="N20" s="365">
        <f>-'User | C_&amp;_I | Mango'!L$19</f>
        <v>-213624.3571559063</v>
      </c>
      <c r="O20" s="374">
        <f>-'User | C_&amp;_I | Mango'!M$19</f>
        <v>-220145.20173149198</v>
      </c>
      <c r="P20" s="365">
        <f>-'User | C_&amp;_I | Mango'!N$19</f>
        <v>-220145.20173149198</v>
      </c>
      <c r="Q20" s="365">
        <f>-'User | C_&amp;_I | Mango'!O$19</f>
        <v>-220145.20173149198</v>
      </c>
      <c r="R20" s="365">
        <f>-'User | C_&amp;_I | Mango'!P$19</f>
        <v>-220145.20173149198</v>
      </c>
      <c r="S20" s="365">
        <f>-'User | C_&amp;_I | Mango'!Q$19</f>
        <v>-220145.20173149198</v>
      </c>
      <c r="T20" s="365">
        <f>-'User | C_&amp;_I | Mango'!R$19</f>
        <v>-220145.20173149198</v>
      </c>
      <c r="U20" s="374">
        <f t="shared" ref="U20:AS20" si="3">T$20</f>
        <v>-220145.20173149198</v>
      </c>
      <c r="V20" s="365">
        <f t="shared" si="3"/>
        <v>-220145.20173149198</v>
      </c>
      <c r="W20" s="365">
        <f t="shared" si="3"/>
        <v>-220145.20173149198</v>
      </c>
      <c r="X20" s="365">
        <f t="shared" si="3"/>
        <v>-220145.20173149198</v>
      </c>
      <c r="Y20" s="365">
        <f t="shared" si="3"/>
        <v>-220145.20173149198</v>
      </c>
      <c r="Z20" s="365">
        <f t="shared" si="3"/>
        <v>-220145.20173149198</v>
      </c>
      <c r="AA20" s="374">
        <f t="shared" si="3"/>
        <v>-220145.20173149198</v>
      </c>
      <c r="AB20" s="365">
        <f t="shared" si="3"/>
        <v>-220145.20173149198</v>
      </c>
      <c r="AC20" s="365">
        <f t="shared" si="3"/>
        <v>-220145.20173149198</v>
      </c>
      <c r="AD20" s="365">
        <f t="shared" si="3"/>
        <v>-220145.20173149198</v>
      </c>
      <c r="AE20" s="365">
        <f t="shared" si="3"/>
        <v>-220145.20173149198</v>
      </c>
      <c r="AF20" s="365">
        <f t="shared" si="3"/>
        <v>-220145.20173149198</v>
      </c>
      <c r="AG20" s="365">
        <f t="shared" si="3"/>
        <v>-220145.20173149198</v>
      </c>
      <c r="AH20" s="365">
        <f t="shared" si="3"/>
        <v>-220145.20173149198</v>
      </c>
      <c r="AI20" s="374">
        <f t="shared" si="3"/>
        <v>-220145.20173149198</v>
      </c>
      <c r="AJ20" s="365">
        <f t="shared" si="3"/>
        <v>-220145.20173149198</v>
      </c>
      <c r="AK20" s="365">
        <f t="shared" si="3"/>
        <v>-220145.20173149198</v>
      </c>
      <c r="AL20" s="365">
        <f t="shared" si="3"/>
        <v>-220145.20173149198</v>
      </c>
      <c r="AM20" s="374">
        <f t="shared" si="3"/>
        <v>-220145.20173149198</v>
      </c>
      <c r="AN20" s="365">
        <f t="shared" si="3"/>
        <v>-220145.20173149198</v>
      </c>
      <c r="AO20" s="365">
        <f t="shared" si="3"/>
        <v>-220145.20173149198</v>
      </c>
      <c r="AP20" s="365">
        <f t="shared" si="3"/>
        <v>-220145.20173149198</v>
      </c>
      <c r="AQ20" s="365">
        <f t="shared" si="3"/>
        <v>-220145.20173149198</v>
      </c>
      <c r="AR20" s="365">
        <f t="shared" si="3"/>
        <v>-220145.20173149198</v>
      </c>
      <c r="AS20" s="374">
        <f t="shared" si="3"/>
        <v>-220145.20173149198</v>
      </c>
    </row>
    <row r="21" spans="2:45" ht="12" x14ac:dyDescent="0.2">
      <c r="B21" s="443" t="s">
        <v>309</v>
      </c>
      <c r="C21" s="420" t="s">
        <v>19</v>
      </c>
      <c r="D21" s="339">
        <f>SUM($E21:$AS21)</f>
        <v>-1600000</v>
      </c>
      <c r="E21" s="436"/>
      <c r="F21" s="365">
        <f>-'User | C_&amp;_I | Mango'!D$21</f>
        <v>-40000</v>
      </c>
      <c r="G21" s="365">
        <f>-'User | C_&amp;_I | Mango'!E$21</f>
        <v>-40000</v>
      </c>
      <c r="H21" s="365">
        <f>-'User | C_&amp;_I | Mango'!F$21</f>
        <v>-40000</v>
      </c>
      <c r="I21" s="374">
        <f>-'User | C_&amp;_I | Mango'!G$21</f>
        <v>-40000</v>
      </c>
      <c r="J21" s="365">
        <f>-'User | C_&amp;_I | Mango'!H$21</f>
        <v>-40000</v>
      </c>
      <c r="K21" s="365">
        <f>-'User | C_&amp;_I | Mango'!I$21</f>
        <v>-40000</v>
      </c>
      <c r="L21" s="374">
        <f>-'User | C_&amp;_I | Mango'!J$21</f>
        <v>-40000</v>
      </c>
      <c r="M21" s="365">
        <f>-'User | C_&amp;_I | Mango'!K$21</f>
        <v>-40000</v>
      </c>
      <c r="N21" s="365">
        <f>-'User | C_&amp;_I | Mango'!L$21</f>
        <v>-40000</v>
      </c>
      <c r="O21" s="374">
        <f>-'User | C_&amp;_I | Mango'!M$21</f>
        <v>-40000</v>
      </c>
      <c r="P21" s="365">
        <f>-'User | C_&amp;_I | Mango'!N$21</f>
        <v>-40000</v>
      </c>
      <c r="Q21" s="365">
        <f>-'User | C_&amp;_I | Mango'!O$21</f>
        <v>-40000</v>
      </c>
      <c r="R21" s="365">
        <f>-'User | C_&amp;_I | Mango'!P$21</f>
        <v>-40000</v>
      </c>
      <c r="S21" s="365">
        <f>-'User | C_&amp;_I | Mango'!Q$21</f>
        <v>-40000</v>
      </c>
      <c r="T21" s="365">
        <f>-'User | C_&amp;_I | Mango'!R$21</f>
        <v>-40000</v>
      </c>
      <c r="U21" s="374">
        <f t="shared" ref="U21:AS21" si="4">T$21</f>
        <v>-40000</v>
      </c>
      <c r="V21" s="365">
        <f t="shared" si="4"/>
        <v>-40000</v>
      </c>
      <c r="W21" s="365">
        <f t="shared" si="4"/>
        <v>-40000</v>
      </c>
      <c r="X21" s="365">
        <f t="shared" si="4"/>
        <v>-40000</v>
      </c>
      <c r="Y21" s="365">
        <f t="shared" si="4"/>
        <v>-40000</v>
      </c>
      <c r="Z21" s="365">
        <f t="shared" si="4"/>
        <v>-40000</v>
      </c>
      <c r="AA21" s="374">
        <f t="shared" si="4"/>
        <v>-40000</v>
      </c>
      <c r="AB21" s="365">
        <f t="shared" si="4"/>
        <v>-40000</v>
      </c>
      <c r="AC21" s="365">
        <f t="shared" si="4"/>
        <v>-40000</v>
      </c>
      <c r="AD21" s="365">
        <f t="shared" si="4"/>
        <v>-40000</v>
      </c>
      <c r="AE21" s="365">
        <f t="shared" si="4"/>
        <v>-40000</v>
      </c>
      <c r="AF21" s="365">
        <f t="shared" si="4"/>
        <v>-40000</v>
      </c>
      <c r="AG21" s="365">
        <f t="shared" si="4"/>
        <v>-40000</v>
      </c>
      <c r="AH21" s="365">
        <f t="shared" si="4"/>
        <v>-40000</v>
      </c>
      <c r="AI21" s="374">
        <f t="shared" si="4"/>
        <v>-40000</v>
      </c>
      <c r="AJ21" s="365">
        <f t="shared" si="4"/>
        <v>-40000</v>
      </c>
      <c r="AK21" s="365">
        <f t="shared" si="4"/>
        <v>-40000</v>
      </c>
      <c r="AL21" s="365">
        <f t="shared" si="4"/>
        <v>-40000</v>
      </c>
      <c r="AM21" s="374">
        <f t="shared" si="4"/>
        <v>-40000</v>
      </c>
      <c r="AN21" s="365">
        <f t="shared" si="4"/>
        <v>-40000</v>
      </c>
      <c r="AO21" s="365">
        <f t="shared" si="4"/>
        <v>-40000</v>
      </c>
      <c r="AP21" s="365">
        <f t="shared" si="4"/>
        <v>-40000</v>
      </c>
      <c r="AQ21" s="365">
        <f t="shared" si="4"/>
        <v>-40000</v>
      </c>
      <c r="AR21" s="365">
        <f t="shared" si="4"/>
        <v>-40000</v>
      </c>
      <c r="AS21" s="374">
        <f t="shared" si="4"/>
        <v>-40000</v>
      </c>
    </row>
    <row r="22" spans="2:45" ht="12" x14ac:dyDescent="0.2">
      <c r="B22" s="443" t="s">
        <v>310</v>
      </c>
      <c r="C22" s="420" t="s">
        <v>19</v>
      </c>
      <c r="D22" s="339">
        <f t="shared" si="1"/>
        <v>-365534.00000000023</v>
      </c>
      <c r="E22" s="436"/>
      <c r="F22" s="365">
        <f>-'User | C_&amp;_I | Mango'!D$26*'User | C_&amp;_I | Mango'!$D$132</f>
        <v>-4714.666666666667</v>
      </c>
      <c r="G22" s="365">
        <f>-'User | C_&amp;_I | Mango'!E$26*'User | C_&amp;_I | Mango'!$D$132</f>
        <v>-9429.3333333333376</v>
      </c>
      <c r="H22" s="365">
        <f>-'User | C_&amp;_I | Mango'!F$26*'User | C_&amp;_I | Mango'!$D$132</f>
        <v>-3437.7777777777774</v>
      </c>
      <c r="I22" s="374">
        <f>-'User | C_&amp;_I | Mango'!G$26*'User | C_&amp;_I | Mango'!$D$132</f>
        <v>-4665.5555555555547</v>
      </c>
      <c r="J22" s="365">
        <f>-'User | C_&amp;_I | Mango'!H$26*'User | C_&amp;_I | Mango'!$D$132</f>
        <v>-5402.2222222222226</v>
      </c>
      <c r="K22" s="365">
        <f>-'User | C_&amp;_I | Mango'!I$26*'User | C_&amp;_I | Mango'!$D$132</f>
        <v>-6630.0000000000018</v>
      </c>
      <c r="L22" s="374">
        <f>-'User | C_&amp;_I | Mango'!J$26*'User | C_&amp;_I | Mango'!$D$132</f>
        <v>-7612.2222222222226</v>
      </c>
      <c r="M22" s="365">
        <f>-'User | C_&amp;_I | Mango'!K$26*'User | C_&amp;_I | Mango'!$D$132</f>
        <v>-9331.1111111111095</v>
      </c>
      <c r="N22" s="365">
        <f>-'User | C_&amp;_I | Mango'!L$26*'User | C_&amp;_I | Mango'!$D$132</f>
        <v>-9822.2222222222226</v>
      </c>
      <c r="O22" s="374">
        <f>-'User | C_&amp;_I | Mango'!M$26*'User | C_&amp;_I | Mango'!$D$132</f>
        <v>-9822.2222222222226</v>
      </c>
      <c r="P22" s="365">
        <f t="shared" ref="P22:T22" si="5">O$22</f>
        <v>-9822.2222222222226</v>
      </c>
      <c r="Q22" s="365">
        <f t="shared" si="5"/>
        <v>-9822.2222222222226</v>
      </c>
      <c r="R22" s="365">
        <f t="shared" si="5"/>
        <v>-9822.2222222222226</v>
      </c>
      <c r="S22" s="365">
        <f t="shared" si="5"/>
        <v>-9822.2222222222226</v>
      </c>
      <c r="T22" s="365">
        <f t="shared" si="5"/>
        <v>-9822.2222222222226</v>
      </c>
      <c r="U22" s="374">
        <f>T$22</f>
        <v>-9822.2222222222226</v>
      </c>
      <c r="V22" s="365">
        <f t="shared" ref="V22:AS22" si="6">U$22</f>
        <v>-9822.2222222222226</v>
      </c>
      <c r="W22" s="365">
        <f t="shared" si="6"/>
        <v>-9822.2222222222226</v>
      </c>
      <c r="X22" s="365">
        <f t="shared" si="6"/>
        <v>-9822.2222222222226</v>
      </c>
      <c r="Y22" s="365">
        <f t="shared" si="6"/>
        <v>-9822.2222222222226</v>
      </c>
      <c r="Z22" s="365">
        <f t="shared" si="6"/>
        <v>-9822.2222222222226</v>
      </c>
      <c r="AA22" s="374">
        <f t="shared" si="6"/>
        <v>-9822.2222222222226</v>
      </c>
      <c r="AB22" s="365">
        <f t="shared" si="6"/>
        <v>-9822.2222222222226</v>
      </c>
      <c r="AC22" s="365">
        <f t="shared" si="6"/>
        <v>-9822.2222222222226</v>
      </c>
      <c r="AD22" s="365">
        <f t="shared" si="6"/>
        <v>-9822.2222222222226</v>
      </c>
      <c r="AE22" s="365">
        <f t="shared" si="6"/>
        <v>-9822.2222222222226</v>
      </c>
      <c r="AF22" s="365">
        <f t="shared" si="6"/>
        <v>-9822.2222222222226</v>
      </c>
      <c r="AG22" s="365">
        <f t="shared" si="6"/>
        <v>-9822.2222222222226</v>
      </c>
      <c r="AH22" s="365">
        <f t="shared" si="6"/>
        <v>-9822.2222222222226</v>
      </c>
      <c r="AI22" s="374">
        <f t="shared" si="6"/>
        <v>-9822.2222222222226</v>
      </c>
      <c r="AJ22" s="365">
        <f t="shared" si="6"/>
        <v>-9822.2222222222226</v>
      </c>
      <c r="AK22" s="365">
        <f t="shared" si="6"/>
        <v>-9822.2222222222226</v>
      </c>
      <c r="AL22" s="365">
        <f t="shared" si="6"/>
        <v>-9822.2222222222226</v>
      </c>
      <c r="AM22" s="374">
        <f t="shared" si="6"/>
        <v>-9822.2222222222226</v>
      </c>
      <c r="AN22" s="365">
        <f t="shared" si="6"/>
        <v>-9822.2222222222226</v>
      </c>
      <c r="AO22" s="365">
        <f t="shared" si="6"/>
        <v>-9822.2222222222226</v>
      </c>
      <c r="AP22" s="365">
        <f t="shared" si="6"/>
        <v>-9822.2222222222226</v>
      </c>
      <c r="AQ22" s="365">
        <f t="shared" si="6"/>
        <v>-9822.2222222222226</v>
      </c>
      <c r="AR22" s="365">
        <f t="shared" si="6"/>
        <v>-9822.2222222222226</v>
      </c>
      <c r="AS22" s="374">
        <f t="shared" si="6"/>
        <v>-9822.2222222222226</v>
      </c>
    </row>
    <row r="23" spans="2:45" ht="12" x14ac:dyDescent="0.2">
      <c r="B23" s="445"/>
      <c r="C23" s="422"/>
      <c r="D23" s="341"/>
      <c r="E23" s="438"/>
      <c r="F23" s="367"/>
      <c r="G23" s="367"/>
      <c r="H23" s="367"/>
      <c r="I23" s="377"/>
      <c r="J23" s="367"/>
      <c r="K23" s="367"/>
      <c r="L23" s="377"/>
      <c r="M23" s="367"/>
      <c r="N23" s="367"/>
      <c r="O23" s="377"/>
      <c r="P23" s="367"/>
      <c r="Q23" s="367"/>
      <c r="R23" s="367"/>
      <c r="S23" s="367"/>
      <c r="T23" s="367"/>
      <c r="U23" s="377"/>
      <c r="V23" s="367"/>
      <c r="W23" s="367"/>
      <c r="X23" s="367"/>
      <c r="Y23" s="367"/>
      <c r="Z23" s="367"/>
      <c r="AA23" s="377"/>
      <c r="AB23" s="367"/>
      <c r="AC23" s="367"/>
      <c r="AD23" s="367"/>
      <c r="AE23" s="367"/>
      <c r="AF23" s="367"/>
      <c r="AG23" s="367"/>
      <c r="AH23" s="367"/>
      <c r="AI23" s="377"/>
      <c r="AJ23" s="367"/>
      <c r="AK23" s="367"/>
      <c r="AL23" s="367"/>
      <c r="AM23" s="377"/>
      <c r="AN23" s="367"/>
      <c r="AO23" s="367"/>
      <c r="AP23" s="367"/>
      <c r="AQ23" s="367"/>
      <c r="AR23" s="367"/>
      <c r="AS23" s="377"/>
    </row>
    <row r="24" spans="2:45" s="35" customFormat="1" ht="12" x14ac:dyDescent="0.2">
      <c r="B24" s="358" t="s">
        <v>311</v>
      </c>
      <c r="C24" s="425" t="s">
        <v>19</v>
      </c>
      <c r="D24" s="392">
        <f ca="1">SUM($E24:$AS24)</f>
        <v>8480841.239163721</v>
      </c>
      <c r="E24" s="439">
        <f>SUM(E$10:E$22)</f>
        <v>-603951.05583206262</v>
      </c>
      <c r="F24" s="368">
        <f t="shared" ref="F24:AS24" ca="1" si="7">SUM(F$10:F$22)</f>
        <v>-65961.58533798276</v>
      </c>
      <c r="G24" s="368">
        <f t="shared" ca="1" si="7"/>
        <v>-71457.760992412979</v>
      </c>
      <c r="H24" s="368">
        <f t="shared" ca="1" si="7"/>
        <v>-353095.12003825948</v>
      </c>
      <c r="I24" s="378">
        <f t="shared" ca="1" si="7"/>
        <v>-13460.868271132509</v>
      </c>
      <c r="J24" s="368">
        <f t="shared" ca="1" si="7"/>
        <v>-7630.2867894272094</v>
      </c>
      <c r="K24" s="368">
        <f t="shared" ca="1" si="7"/>
        <v>168016.11944506297</v>
      </c>
      <c r="L24" s="378">
        <f t="shared" ca="1" si="7"/>
        <v>268250.19975200796</v>
      </c>
      <c r="M24" s="368">
        <f t="shared" ca="1" si="7"/>
        <v>269447.2650120738</v>
      </c>
      <c r="N24" s="368">
        <f t="shared" ca="1" si="7"/>
        <v>303448.3927999197</v>
      </c>
      <c r="O24" s="378">
        <f ca="1">SUM(O$10:O$22)</f>
        <v>153839.14324362483</v>
      </c>
      <c r="P24" s="368">
        <f t="shared" ca="1" si="7"/>
        <v>316285.67294196167</v>
      </c>
      <c r="Q24" s="368">
        <f t="shared" ca="1" si="7"/>
        <v>284518.74690047756</v>
      </c>
      <c r="R24" s="368">
        <f t="shared" ca="1" si="7"/>
        <v>316285.67294196167</v>
      </c>
      <c r="S24" s="368">
        <f t="shared" ca="1" si="7"/>
        <v>316285.67294196167</v>
      </c>
      <c r="T24" s="368">
        <f t="shared" ca="1" si="7"/>
        <v>252751.8208589936</v>
      </c>
      <c r="U24" s="378">
        <f t="shared" ca="1" si="7"/>
        <v>316285.67294196167</v>
      </c>
      <c r="V24" s="368">
        <f t="shared" ca="1" si="7"/>
        <v>316285.67294196167</v>
      </c>
      <c r="W24" s="368">
        <f t="shared" ca="1" si="7"/>
        <v>234485.8383851402</v>
      </c>
      <c r="X24" s="368">
        <f t="shared" ca="1" si="7"/>
        <v>316285.67294196167</v>
      </c>
      <c r="Y24" s="368">
        <f t="shared" ca="1" si="7"/>
        <v>153839.14324362471</v>
      </c>
      <c r="Z24" s="368">
        <f t="shared" ca="1" si="7"/>
        <v>316285.67294196167</v>
      </c>
      <c r="AA24" s="378">
        <f t="shared" ca="1" si="7"/>
        <v>316285.67294196167</v>
      </c>
      <c r="AB24" s="368">
        <f t="shared" ca="1" si="7"/>
        <v>316285.67294196167</v>
      </c>
      <c r="AC24" s="368">
        <f t="shared" ca="1" si="7"/>
        <v>284518.74690047756</v>
      </c>
      <c r="AD24" s="368">
        <f t="shared" ca="1" si="7"/>
        <v>252751.8208589936</v>
      </c>
      <c r="AE24" s="368">
        <f t="shared" ca="1" si="7"/>
        <v>316285.67294196167</v>
      </c>
      <c r="AF24" s="368">
        <f t="shared" ca="1" si="7"/>
        <v>316285.67294196167</v>
      </c>
      <c r="AG24" s="368">
        <f t="shared" ca="1" si="7"/>
        <v>197953.87343743368</v>
      </c>
      <c r="AH24" s="368">
        <f t="shared" ca="1" si="7"/>
        <v>316285.67294196167</v>
      </c>
      <c r="AI24" s="378">
        <f t="shared" ca="1" si="7"/>
        <v>153839.14324362471</v>
      </c>
      <c r="AJ24" s="368">
        <f t="shared" ca="1" si="7"/>
        <v>316285.67294196167</v>
      </c>
      <c r="AK24" s="368">
        <f t="shared" ca="1" si="7"/>
        <v>316285.67294196167</v>
      </c>
      <c r="AL24" s="368">
        <f t="shared" ca="1" si="7"/>
        <v>257516.85976521616</v>
      </c>
      <c r="AM24" s="378">
        <f t="shared" ca="1" si="7"/>
        <v>316285.67294196167</v>
      </c>
      <c r="AN24" s="368">
        <f t="shared" ca="1" si="7"/>
        <v>252751.8208589936</v>
      </c>
      <c r="AO24" s="368">
        <f t="shared" ca="1" si="7"/>
        <v>284518.74690047756</v>
      </c>
      <c r="AP24" s="368">
        <f t="shared" ca="1" si="7"/>
        <v>316285.67294196167</v>
      </c>
      <c r="AQ24" s="368">
        <f t="shared" ca="1" si="7"/>
        <v>293254.65156188572</v>
      </c>
      <c r="AR24" s="368">
        <f t="shared" ca="1" si="7"/>
        <v>316285.67294196167</v>
      </c>
      <c r="AS24" s="378">
        <f t="shared" ca="1" si="7"/>
        <v>153839.14324362471</v>
      </c>
    </row>
    <row r="25" spans="2:45" ht="12" x14ac:dyDescent="0.2">
      <c r="B25" s="444"/>
      <c r="C25" s="421"/>
      <c r="D25" s="342"/>
      <c r="E25" s="437"/>
      <c r="F25" s="369">
        <f ca="1">$E$24+$F$24</f>
        <v>-669912.64117004536</v>
      </c>
      <c r="G25" s="369">
        <f t="shared" ref="G25:AQ25" ca="1" si="8">F$25+G$24</f>
        <v>-741370.40216245828</v>
      </c>
      <c r="H25" s="369">
        <f t="shared" ca="1" si="8"/>
        <v>-1094465.5222007178</v>
      </c>
      <c r="I25" s="379">
        <f t="shared" ca="1" si="8"/>
        <v>-1107926.3904718503</v>
      </c>
      <c r="J25" s="369">
        <f t="shared" ca="1" si="8"/>
        <v>-1115556.6772612776</v>
      </c>
      <c r="K25" s="369">
        <f t="shared" ca="1" si="8"/>
        <v>-947540.55781621463</v>
      </c>
      <c r="L25" s="379">
        <f t="shared" ca="1" si="8"/>
        <v>-679290.35806420667</v>
      </c>
      <c r="M25" s="369">
        <f t="shared" ca="1" si="8"/>
        <v>-409843.09305213287</v>
      </c>
      <c r="N25" s="369">
        <f t="shared" ca="1" si="8"/>
        <v>-106394.70025221317</v>
      </c>
      <c r="O25" s="379">
        <f t="shared" ca="1" si="8"/>
        <v>47444.442991411663</v>
      </c>
      <c r="P25" s="369">
        <f t="shared" ca="1" si="8"/>
        <v>363730.11593337334</v>
      </c>
      <c r="Q25" s="369">
        <f ca="1">P$25+Q$24</f>
        <v>648248.8628338509</v>
      </c>
      <c r="R25" s="369">
        <f ca="1">Q$25+R$24</f>
        <v>964534.53577581258</v>
      </c>
      <c r="S25" s="369">
        <f ca="1">R$25+S$24</f>
        <v>1280820.2087177741</v>
      </c>
      <c r="T25" s="369">
        <f ca="1">S$25+T$24</f>
        <v>1533572.0295767677</v>
      </c>
      <c r="U25" s="379">
        <f ca="1">T$25+U$24</f>
        <v>1849857.7025187295</v>
      </c>
      <c r="V25" s="369">
        <f t="shared" ca="1" si="8"/>
        <v>2166143.3754606913</v>
      </c>
      <c r="W25" s="369">
        <f t="shared" ca="1" si="8"/>
        <v>2400629.2138458313</v>
      </c>
      <c r="X25" s="369">
        <f t="shared" ca="1" si="8"/>
        <v>2716914.8867877931</v>
      </c>
      <c r="Y25" s="369">
        <f ca="1">X$25+Y$24</f>
        <v>2870754.030031418</v>
      </c>
      <c r="Z25" s="369">
        <f ca="1">Y$25+Z$24</f>
        <v>3187039.7029733798</v>
      </c>
      <c r="AA25" s="379">
        <f t="shared" ca="1" si="8"/>
        <v>3503325.3759153415</v>
      </c>
      <c r="AB25" s="369">
        <f t="shared" ca="1" si="8"/>
        <v>3819611.0488573033</v>
      </c>
      <c r="AC25" s="369">
        <f ca="1">AB$25+AC$24</f>
        <v>4104129.7957577808</v>
      </c>
      <c r="AD25" s="369">
        <f t="shared" ca="1" si="8"/>
        <v>4356881.6166167744</v>
      </c>
      <c r="AE25" s="369">
        <f t="shared" ca="1" si="8"/>
        <v>4673167.2895587357</v>
      </c>
      <c r="AF25" s="369">
        <f t="shared" ca="1" si="8"/>
        <v>4989452.962500697</v>
      </c>
      <c r="AG25" s="369">
        <f ca="1">AF$25+AG$24</f>
        <v>5187406.8359381305</v>
      </c>
      <c r="AH25" s="369">
        <f t="shared" ca="1" si="8"/>
        <v>5503692.5088800918</v>
      </c>
      <c r="AI25" s="379">
        <f ca="1">AH$25+AI$24</f>
        <v>5657531.6521237167</v>
      </c>
      <c r="AJ25" s="369">
        <f ca="1">AI$25+AJ$24</f>
        <v>5973817.325065678</v>
      </c>
      <c r="AK25" s="369">
        <f t="shared" ca="1" si="8"/>
        <v>6290102.9980076393</v>
      </c>
      <c r="AL25" s="369">
        <f ca="1">AK$25+AL$24</f>
        <v>6547619.8577728551</v>
      </c>
      <c r="AM25" s="379">
        <f ca="1">AL$25+AM$24</f>
        <v>6863905.5307148164</v>
      </c>
      <c r="AN25" s="369">
        <f t="shared" ca="1" si="8"/>
        <v>7116657.35157381</v>
      </c>
      <c r="AO25" s="369">
        <f ca="1">AN$25+AO$24</f>
        <v>7401176.0984742874</v>
      </c>
      <c r="AP25" s="369">
        <f ca="1">AO$25+AP$24</f>
        <v>7717461.7714162488</v>
      </c>
      <c r="AQ25" s="369">
        <f t="shared" ca="1" si="8"/>
        <v>8010716.4229781348</v>
      </c>
      <c r="AR25" s="369">
        <f ca="1">AQ$25+AR$24</f>
        <v>8327002.0959200962</v>
      </c>
      <c r="AS25" s="379">
        <f ca="1">AR$25+AS$24</f>
        <v>8480841.239163721</v>
      </c>
    </row>
    <row r="26" spans="2:45" ht="12" x14ac:dyDescent="0.2">
      <c r="B26" s="446" t="s">
        <v>312</v>
      </c>
      <c r="C26" s="423" t="s">
        <v>47</v>
      </c>
      <c r="D26" s="343"/>
      <c r="E26" s="440"/>
      <c r="F26" s="370">
        <f ca="1">'User | C_&amp;_I | Mango'!D$25</f>
        <v>0</v>
      </c>
      <c r="G26" s="370">
        <f ca="1">'User | C_&amp;_I | Mango'!E$25</f>
        <v>0</v>
      </c>
      <c r="H26" s="370">
        <f ca="1">'User | C_&amp;_I | Mango'!F$25</f>
        <v>16.838709677419352</v>
      </c>
      <c r="I26" s="380">
        <f ca="1">'User | C_&amp;_I | Mango'!G$25</f>
        <v>50.516129032258057</v>
      </c>
      <c r="J26" s="370">
        <f ca="1">'User | C_&amp;_I | Mango'!H$25</f>
        <v>101.32258064516128</v>
      </c>
      <c r="K26" s="102">
        <f ca="1">'User | C_&amp;_I | Mango'!I$25</f>
        <v>168.67741935483866</v>
      </c>
      <c r="L26" s="362">
        <f ca="1">'User | C_&amp;_I | Mango'!J$25</f>
        <v>236.03225806451616</v>
      </c>
      <c r="M26" s="370">
        <f ca="1">'User | C_&amp;_I | Mango'!K$25</f>
        <v>253.16129032258067</v>
      </c>
      <c r="N26" s="370">
        <f ca="1">'User | C_&amp;_I | Mango'!L$25</f>
        <v>261.58064516129036</v>
      </c>
      <c r="O26" s="380">
        <f ca="1">'User | C_&amp;_I | Mango'!M$25</f>
        <v>270.00000000000006</v>
      </c>
      <c r="P26" s="370">
        <f ca="1">'User | C_&amp;_I | Mango'!N$25</f>
        <v>270</v>
      </c>
      <c r="Q26" s="370">
        <f ca="1">'User | C_&amp;_I | Mango'!O$25</f>
        <v>270</v>
      </c>
      <c r="R26" s="370">
        <f ca="1">'User | C_&amp;_I | Mango'!P$25</f>
        <v>270</v>
      </c>
      <c r="S26" s="370">
        <f ca="1">'User | C_&amp;_I | Mango'!Q$25</f>
        <v>270</v>
      </c>
      <c r="T26" s="370">
        <f ca="1">'User | C_&amp;_I | Mango'!R$25</f>
        <v>270</v>
      </c>
      <c r="U26" s="380">
        <f ca="1">T$26</f>
        <v>270</v>
      </c>
      <c r="V26" s="370">
        <f ca="1">U$26</f>
        <v>270</v>
      </c>
      <c r="W26" s="370">
        <f ca="1">V$26</f>
        <v>270</v>
      </c>
      <c r="X26" s="370">
        <f ca="1">W$26</f>
        <v>270</v>
      </c>
      <c r="Y26" s="370">
        <f t="shared" ref="Y26:AS26" ca="1" si="9">X$26</f>
        <v>270</v>
      </c>
      <c r="Z26" s="370">
        <f t="shared" ca="1" si="9"/>
        <v>270</v>
      </c>
      <c r="AA26" s="380">
        <f t="shared" ca="1" si="9"/>
        <v>270</v>
      </c>
      <c r="AB26" s="370">
        <f t="shared" ca="1" si="9"/>
        <v>270</v>
      </c>
      <c r="AC26" s="370">
        <f t="shared" ca="1" si="9"/>
        <v>270</v>
      </c>
      <c r="AD26" s="370">
        <f t="shared" ca="1" si="9"/>
        <v>270</v>
      </c>
      <c r="AE26" s="370">
        <f t="shared" ca="1" si="9"/>
        <v>270</v>
      </c>
      <c r="AF26" s="370">
        <f t="shared" ca="1" si="9"/>
        <v>270</v>
      </c>
      <c r="AG26" s="370">
        <f t="shared" ca="1" si="9"/>
        <v>270</v>
      </c>
      <c r="AH26" s="370">
        <f t="shared" ca="1" si="9"/>
        <v>270</v>
      </c>
      <c r="AI26" s="380">
        <f t="shared" ca="1" si="9"/>
        <v>270</v>
      </c>
      <c r="AJ26" s="370">
        <f t="shared" ca="1" si="9"/>
        <v>270</v>
      </c>
      <c r="AK26" s="370">
        <f t="shared" ca="1" si="9"/>
        <v>270</v>
      </c>
      <c r="AL26" s="370">
        <f t="shared" ca="1" si="9"/>
        <v>270</v>
      </c>
      <c r="AM26" s="380">
        <f t="shared" ca="1" si="9"/>
        <v>270</v>
      </c>
      <c r="AN26" s="370">
        <f t="shared" ca="1" si="9"/>
        <v>270</v>
      </c>
      <c r="AO26" s="370">
        <f t="shared" ca="1" si="9"/>
        <v>270</v>
      </c>
      <c r="AP26" s="370">
        <f t="shared" ca="1" si="9"/>
        <v>270</v>
      </c>
      <c r="AQ26" s="370">
        <f t="shared" ca="1" si="9"/>
        <v>270</v>
      </c>
      <c r="AR26" s="370">
        <f t="shared" ca="1" si="9"/>
        <v>270</v>
      </c>
      <c r="AS26" s="380">
        <f t="shared" ca="1" si="9"/>
        <v>270</v>
      </c>
    </row>
    <row r="27" spans="2:45" ht="12" x14ac:dyDescent="0.2">
      <c r="B27" s="446" t="s">
        <v>313</v>
      </c>
      <c r="C27" s="423" t="s">
        <v>61</v>
      </c>
      <c r="D27" s="343"/>
      <c r="E27" s="440"/>
      <c r="F27" s="370">
        <f>'User | C_&amp;_I | Mango'!D$26</f>
        <v>72.533333333333331</v>
      </c>
      <c r="G27" s="370">
        <f>'User | C_&amp;_I | Mango'!E$26</f>
        <v>145.06666666666672</v>
      </c>
      <c r="H27" s="370">
        <f>'User | C_&amp;_I | Mango'!F$26</f>
        <v>52.888888888888886</v>
      </c>
      <c r="I27" s="380">
        <f>'User | C_&amp;_I | Mango'!G$26</f>
        <v>71.777777777777771</v>
      </c>
      <c r="J27" s="370">
        <f>'User | C_&amp;_I | Mango'!H$26</f>
        <v>83.111111111111114</v>
      </c>
      <c r="K27" s="102">
        <f>'User | C_&amp;_I | Mango'!I$26</f>
        <v>102.00000000000003</v>
      </c>
      <c r="L27" s="362">
        <f>'User | C_&amp;_I | Mango'!J$26</f>
        <v>117.11111111111111</v>
      </c>
      <c r="M27" s="370">
        <f>'User | C_&amp;_I | Mango'!K$26</f>
        <v>143.55555555555554</v>
      </c>
      <c r="N27" s="370">
        <f>'User | C_&amp;_I | Mango'!L$26</f>
        <v>151.11111111111111</v>
      </c>
      <c r="O27" s="380">
        <f>'User | C_&amp;_I | Mango'!M$26</f>
        <v>151.11111111111111</v>
      </c>
      <c r="P27" s="370">
        <f>'User | C_&amp;_I | Mango'!N$26</f>
        <v>151.11111111111111</v>
      </c>
      <c r="Q27" s="370">
        <f>'User | C_&amp;_I | Mango'!O$26</f>
        <v>151.11111111111111</v>
      </c>
      <c r="R27" s="370">
        <f>'User | C_&amp;_I | Mango'!P$26</f>
        <v>151.11111111111111</v>
      </c>
      <c r="S27" s="370">
        <f>'User | C_&amp;_I | Mango'!Q$26</f>
        <v>151.11111111111111</v>
      </c>
      <c r="T27" s="370">
        <f>'User | C_&amp;_I | Mango'!R$26</f>
        <v>151.11111111111111</v>
      </c>
      <c r="U27" s="380">
        <f>T$27</f>
        <v>151.11111111111111</v>
      </c>
      <c r="V27" s="370">
        <f>U$27</f>
        <v>151.11111111111111</v>
      </c>
      <c r="W27" s="370">
        <f>V$27</f>
        <v>151.11111111111111</v>
      </c>
      <c r="X27" s="370">
        <f t="shared" ref="X27:AS27" si="10">W$27</f>
        <v>151.11111111111111</v>
      </c>
      <c r="Y27" s="370">
        <f t="shared" si="10"/>
        <v>151.11111111111111</v>
      </c>
      <c r="Z27" s="370">
        <f t="shared" si="10"/>
        <v>151.11111111111111</v>
      </c>
      <c r="AA27" s="380">
        <f t="shared" si="10"/>
        <v>151.11111111111111</v>
      </c>
      <c r="AB27" s="370">
        <f t="shared" si="10"/>
        <v>151.11111111111111</v>
      </c>
      <c r="AC27" s="370">
        <f t="shared" si="10"/>
        <v>151.11111111111111</v>
      </c>
      <c r="AD27" s="370">
        <f t="shared" si="10"/>
        <v>151.11111111111111</v>
      </c>
      <c r="AE27" s="370">
        <f t="shared" si="10"/>
        <v>151.11111111111111</v>
      </c>
      <c r="AF27" s="370">
        <f t="shared" si="10"/>
        <v>151.11111111111111</v>
      </c>
      <c r="AG27" s="370">
        <f t="shared" si="10"/>
        <v>151.11111111111111</v>
      </c>
      <c r="AH27" s="370">
        <f t="shared" si="10"/>
        <v>151.11111111111111</v>
      </c>
      <c r="AI27" s="380">
        <f t="shared" si="10"/>
        <v>151.11111111111111</v>
      </c>
      <c r="AJ27" s="370">
        <f t="shared" si="10"/>
        <v>151.11111111111111</v>
      </c>
      <c r="AK27" s="370">
        <f t="shared" si="10"/>
        <v>151.11111111111111</v>
      </c>
      <c r="AL27" s="370">
        <f t="shared" si="10"/>
        <v>151.11111111111111</v>
      </c>
      <c r="AM27" s="380">
        <f t="shared" si="10"/>
        <v>151.11111111111111</v>
      </c>
      <c r="AN27" s="370">
        <f t="shared" si="10"/>
        <v>151.11111111111111</v>
      </c>
      <c r="AO27" s="370">
        <f t="shared" si="10"/>
        <v>151.11111111111111</v>
      </c>
      <c r="AP27" s="370">
        <f t="shared" si="10"/>
        <v>151.11111111111111</v>
      </c>
      <c r="AQ27" s="370">
        <f t="shared" si="10"/>
        <v>151.11111111111111</v>
      </c>
      <c r="AR27" s="370">
        <f t="shared" si="10"/>
        <v>151.11111111111111</v>
      </c>
      <c r="AS27" s="380">
        <f t="shared" si="10"/>
        <v>151.11111111111111</v>
      </c>
    </row>
    <row r="28" spans="2:45" ht="12" x14ac:dyDescent="0.2">
      <c r="B28" s="331" t="s">
        <v>314</v>
      </c>
      <c r="C28" s="424" t="s">
        <v>69</v>
      </c>
      <c r="D28" s="344"/>
      <c r="E28" s="441"/>
      <c r="F28" s="371">
        <f>'User | C_&amp;_I | Mango'!$D$38</f>
        <v>20</v>
      </c>
      <c r="G28" s="371">
        <f>'User | C_&amp;_I | Mango'!$D$38</f>
        <v>20</v>
      </c>
      <c r="H28" s="325">
        <f>'User | C_&amp;_I | Mango'!$D$38</f>
        <v>20</v>
      </c>
      <c r="I28" s="363">
        <f>'User | C_&amp;_I | Mango'!$D$38</f>
        <v>20</v>
      </c>
      <c r="J28" s="371">
        <f>'User | C_&amp;_I | Mango'!$D$38</f>
        <v>20</v>
      </c>
      <c r="K28" s="325">
        <f>'User | C_&amp;_I | Mango'!$D$38</f>
        <v>20</v>
      </c>
      <c r="L28" s="363">
        <f>'User | C_&amp;_I | Mango'!$D$38</f>
        <v>20</v>
      </c>
      <c r="M28" s="371">
        <f>'User | C_&amp;_I | Mango'!$D$38</f>
        <v>20</v>
      </c>
      <c r="N28" s="325">
        <f>'User | C_&amp;_I | Mango'!$D$38</f>
        <v>20</v>
      </c>
      <c r="O28" s="363">
        <f>'User | C_&amp;_I | Mango'!$D$38</f>
        <v>20</v>
      </c>
      <c r="P28" s="371">
        <f>'User | C_&amp;_I | Mango'!$D$38</f>
        <v>20</v>
      </c>
      <c r="Q28" s="371">
        <f>'User | C_&amp;_I | Mango'!$D$38</f>
        <v>20</v>
      </c>
      <c r="R28" s="371">
        <f>'User | C_&amp;_I | Mango'!$D$38</f>
        <v>20</v>
      </c>
      <c r="S28" s="371">
        <f>'User | C_&amp;_I | Mango'!$D$38</f>
        <v>20</v>
      </c>
      <c r="T28" s="325">
        <f>'User | C_&amp;_I | Mango'!$D$38</f>
        <v>20</v>
      </c>
      <c r="U28" s="363">
        <f>'User | C_&amp;_I | Mango'!$D$38</f>
        <v>20</v>
      </c>
      <c r="V28" s="371">
        <f>'User | C_&amp;_I | Mango'!$D$38</f>
        <v>20</v>
      </c>
      <c r="W28" s="371">
        <f>'User | C_&amp;_I | Mango'!$D$38</f>
        <v>20</v>
      </c>
      <c r="X28" s="371">
        <f>'User | C_&amp;_I | Mango'!$D$38</f>
        <v>20</v>
      </c>
      <c r="Y28" s="371">
        <f>'User | C_&amp;_I | Mango'!$D$38</f>
        <v>20</v>
      </c>
      <c r="Z28" s="325">
        <f>'User | C_&amp;_I | Mango'!$D$38</f>
        <v>20</v>
      </c>
      <c r="AA28" s="363">
        <f>'User | C_&amp;_I | Mango'!$D$38</f>
        <v>20</v>
      </c>
      <c r="AB28" s="325">
        <f>'User | C_&amp;_I | Mango'!$D$38</f>
        <v>20</v>
      </c>
      <c r="AC28" s="363">
        <f>'User | C_&amp;_I | Mango'!$D$38</f>
        <v>20</v>
      </c>
      <c r="AD28" s="371">
        <f>'User | C_&amp;_I | Mango'!$D$38</f>
        <v>20</v>
      </c>
      <c r="AE28" s="371">
        <f>'User | C_&amp;_I | Mango'!$D$38</f>
        <v>20</v>
      </c>
      <c r="AF28" s="371">
        <f>'User | C_&amp;_I | Mango'!$D$38</f>
        <v>20</v>
      </c>
      <c r="AG28" s="371">
        <f>'User | C_&amp;_I | Mango'!$D$38</f>
        <v>20</v>
      </c>
      <c r="AH28" s="325">
        <f>'User | C_&amp;_I | Mango'!$D$38</f>
        <v>20</v>
      </c>
      <c r="AI28" s="363">
        <f>'User | C_&amp;_I | Mango'!$D$38</f>
        <v>20</v>
      </c>
      <c r="AJ28" s="371">
        <f>'User | C_&amp;_I | Mango'!$D$38</f>
        <v>20</v>
      </c>
      <c r="AK28" s="371">
        <f>'User | C_&amp;_I | Mango'!$D$38</f>
        <v>20</v>
      </c>
      <c r="AL28" s="325">
        <f>'User | C_&amp;_I | Mango'!$D$38</f>
        <v>20</v>
      </c>
      <c r="AM28" s="363">
        <f>'User | C_&amp;_I | Mango'!$D$38</f>
        <v>20</v>
      </c>
      <c r="AN28" s="371">
        <f>'User | C_&amp;_I | Mango'!$D$38</f>
        <v>20</v>
      </c>
      <c r="AO28" s="371">
        <f>'User | C_&amp;_I | Mango'!$D$38</f>
        <v>20</v>
      </c>
      <c r="AP28" s="371">
        <f>'User | C_&amp;_I | Mango'!$D$38</f>
        <v>20</v>
      </c>
      <c r="AQ28" s="371">
        <f>'User | C_&amp;_I | Mango'!$D$38</f>
        <v>20</v>
      </c>
      <c r="AR28" s="371">
        <f>'User | C_&amp;_I | Mango'!$D$38</f>
        <v>20</v>
      </c>
      <c r="AS28" s="381">
        <f>'User | C_&amp;_I | Mango'!$D$38</f>
        <v>20</v>
      </c>
    </row>
    <row r="29" spans="2:45" ht="12" x14ac:dyDescent="0.2">
      <c r="B29" s="459"/>
      <c r="C29" s="332"/>
      <c r="D29" s="324"/>
      <c r="F29" s="47"/>
      <c r="G29" s="47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</row>
    <row r="30" spans="2:45" ht="12" x14ac:dyDescent="0.2">
      <c r="B30" s="459"/>
      <c r="C30" s="332"/>
      <c r="D30" s="324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</row>
    <row r="31" spans="2:45" ht="12.75" thickBot="1" x14ac:dyDescent="0.25">
      <c r="B31" s="396"/>
      <c r="C31" s="397"/>
      <c r="D31" s="398"/>
      <c r="E31" s="236"/>
      <c r="F31" s="49"/>
      <c r="G31" s="49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</row>
    <row r="32" spans="2:45" ht="12.75" x14ac:dyDescent="0.2">
      <c r="B32" s="465" t="s">
        <v>315</v>
      </c>
      <c r="C32" s="481" t="s">
        <v>316</v>
      </c>
      <c r="D32" s="475">
        <f ca="1">COUNTIF($F$25:$AS$25,"&lt;0")</f>
        <v>9</v>
      </c>
      <c r="F32" s="49"/>
      <c r="G32" s="49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</row>
    <row r="33" spans="2:45" ht="12.75" x14ac:dyDescent="0.2">
      <c r="B33" s="466" t="s">
        <v>317</v>
      </c>
      <c r="C33" s="390" t="s">
        <v>53</v>
      </c>
      <c r="D33" s="345">
        <f ca="1">MAX($F$24:$AS$24)/MAX($F$28:$AS$28)</f>
        <v>15814.283647098084</v>
      </c>
      <c r="F33" s="49"/>
      <c r="G33" s="49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</row>
    <row r="34" spans="2:45" ht="13.5" thickBot="1" x14ac:dyDescent="0.25">
      <c r="B34" s="467" t="s">
        <v>318</v>
      </c>
      <c r="C34" s="482" t="s">
        <v>64</v>
      </c>
      <c r="D34" s="476">
        <f ca="1">IFERROR(IRR($E$24:$AS$24)*100,"Not Applicable")</f>
        <v>13.958072631741469</v>
      </c>
      <c r="F34" s="49"/>
      <c r="G34" s="49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</row>
    <row r="35" spans="2:45" ht="12.75" thickBot="1" x14ac:dyDescent="0.25">
      <c r="B35" s="399"/>
      <c r="C35" s="397"/>
      <c r="D35" s="400"/>
    </row>
    <row r="36" spans="2:45" ht="12.75" x14ac:dyDescent="0.2">
      <c r="B36" s="465" t="s">
        <v>319</v>
      </c>
      <c r="C36" s="481" t="s">
        <v>19</v>
      </c>
      <c r="D36" s="475">
        <f ca="1">NPV('User | C_&amp;_I | Mango'!$D$34/100,$F$24:$AS$24)+$E$24</f>
        <v>1454245.8242809756</v>
      </c>
      <c r="E36" s="245"/>
      <c r="F36" s="9"/>
    </row>
    <row r="37" spans="2:45" ht="12.75" x14ac:dyDescent="0.2">
      <c r="B37" s="466" t="s">
        <v>320</v>
      </c>
      <c r="C37" s="390" t="s">
        <v>53</v>
      </c>
      <c r="D37" s="345">
        <f ca="1">$D$36/MAX($F$28:$AS$28)</f>
        <v>72712.291214048775</v>
      </c>
    </row>
    <row r="38" spans="2:45" ht="13.5" thickBot="1" x14ac:dyDescent="0.25">
      <c r="B38" s="467" t="s">
        <v>321</v>
      </c>
      <c r="C38" s="482" t="s">
        <v>100</v>
      </c>
      <c r="D38" s="477">
        <f ca="1">$D$37/(MAX($F$27:$AS$27)/MAX($F$28:$AS$28))</f>
        <v>9623.6856018593971</v>
      </c>
    </row>
    <row r="39" spans="2:45" ht="12" x14ac:dyDescent="0.2">
      <c r="B39" s="399"/>
      <c r="C39" s="397"/>
      <c r="D39" s="400"/>
    </row>
    <row r="40" spans="2:45" ht="12" x14ac:dyDescent="0.2"/>
    <row r="41" spans="2:45" ht="12" x14ac:dyDescent="0.2"/>
    <row r="42" spans="2:45" ht="12" x14ac:dyDescent="0.2"/>
    <row r="43" spans="2:45" ht="12" customHeight="1" x14ac:dyDescent="0.2"/>
    <row r="44" spans="2:45" ht="12" hidden="1" customHeight="1" x14ac:dyDescent="0.2"/>
  </sheetData>
  <sheetProtection algorithmName="SHA-512" hashValue="wz5Vrzy2joL0FD8e0KLO9lr8JYSopzdyq5lmikASHmNLW9wR8HTkljbaiLOm5bRj/4gT6tu+3OhX/QwPFL1Wew==" saltValue="oD6XHlSNF7NA01Bbx7Jl9Q==" spinCount="100000" sheet="1" objects="1" scenarios="1"/>
  <hyperlinks>
    <hyperlink ref="B4" location="Main_Menu!A1" display="Back to Main Menu" xr:uid="{00000000-0004-0000-1800-000000000000}"/>
  </hyperlink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1">
    <tabColor theme="7" tint="-0.499984740745262"/>
  </sheetPr>
  <dimension ref="A1:AT44"/>
  <sheetViews>
    <sheetView workbookViewId="0">
      <selection activeCell="B4" sqref="B4"/>
    </sheetView>
  </sheetViews>
  <sheetFormatPr defaultColWidth="0" defaultRowHeight="12" customHeight="1" zeroHeight="1" x14ac:dyDescent="0.2"/>
  <cols>
    <col min="1" max="1" width="2.7109375" style="8" customWidth="1"/>
    <col min="2" max="2" width="33.85546875" style="8" customWidth="1"/>
    <col min="3" max="3" width="10.42578125" style="8" customWidth="1"/>
    <col min="4" max="4" width="15.42578125" style="8" customWidth="1"/>
    <col min="5" max="45" width="13.28515625" style="8" customWidth="1"/>
    <col min="46" max="46" width="9.140625" style="8" customWidth="1"/>
    <col min="47" max="16384" width="9.140625" style="8" hidden="1"/>
  </cols>
  <sheetData>
    <row r="1" spans="2:45" ht="12" customHeight="1" x14ac:dyDescent="0.2"/>
    <row r="2" spans="2:45" ht="63.95" customHeight="1" x14ac:dyDescent="0.2"/>
    <row r="3" spans="2:45" ht="24" customHeight="1" x14ac:dyDescent="0.2"/>
    <row r="4" spans="2:45" ht="23.1" customHeight="1" x14ac:dyDescent="0.2">
      <c r="B4" s="321" t="s">
        <v>338</v>
      </c>
      <c r="C4" s="9"/>
      <c r="D4" s="9"/>
      <c r="E4" s="9"/>
      <c r="F4" s="9"/>
    </row>
    <row r="5" spans="2:45" ht="15" x14ac:dyDescent="0.2">
      <c r="B5" s="410"/>
      <c r="C5" s="9"/>
      <c r="D5" s="9"/>
      <c r="E5" s="9"/>
      <c r="F5" s="9"/>
    </row>
    <row r="6" spans="2:45" s="34" customFormat="1" ht="23.25" x14ac:dyDescent="0.25">
      <c r="B6" s="411" t="s">
        <v>322</v>
      </c>
      <c r="C6" s="33"/>
      <c r="E6" s="33"/>
      <c r="F6" s="33"/>
      <c r="G6" s="32"/>
      <c r="H6" s="32"/>
      <c r="I6" s="32"/>
      <c r="J6" s="32"/>
      <c r="K6" s="32"/>
      <c r="L6" s="32"/>
      <c r="M6" s="32"/>
      <c r="N6" s="32"/>
    </row>
    <row r="7" spans="2:45" ht="12.75" thickBot="1" x14ac:dyDescent="0.25">
      <c r="C7" s="9"/>
      <c r="D7" s="9"/>
      <c r="E7" s="9"/>
      <c r="F7" s="9"/>
    </row>
    <row r="8" spans="2:45" x14ac:dyDescent="0.2">
      <c r="C8" s="332"/>
      <c r="D8" s="417"/>
      <c r="E8" s="9"/>
      <c r="F8" s="9"/>
    </row>
    <row r="9" spans="2:45" s="41" customFormat="1" ht="12.75" x14ac:dyDescent="0.2">
      <c r="B9" s="415" t="s">
        <v>28</v>
      </c>
      <c r="C9" s="416" t="s">
        <v>7</v>
      </c>
      <c r="D9" s="347" t="s">
        <v>298</v>
      </c>
      <c r="E9" s="351" t="s">
        <v>111</v>
      </c>
      <c r="F9" s="352" t="s">
        <v>29</v>
      </c>
      <c r="G9" s="352" t="s">
        <v>30</v>
      </c>
      <c r="H9" s="352" t="s">
        <v>31</v>
      </c>
      <c r="I9" s="352" t="s">
        <v>32</v>
      </c>
      <c r="J9" s="352" t="s">
        <v>33</v>
      </c>
      <c r="K9" s="352" t="s">
        <v>34</v>
      </c>
      <c r="L9" s="352" t="s">
        <v>35</v>
      </c>
      <c r="M9" s="352" t="s">
        <v>36</v>
      </c>
      <c r="N9" s="352" t="s">
        <v>37</v>
      </c>
      <c r="O9" s="352" t="s">
        <v>38</v>
      </c>
      <c r="P9" s="352" t="s">
        <v>39</v>
      </c>
      <c r="Q9" s="352" t="s">
        <v>40</v>
      </c>
      <c r="R9" s="352" t="s">
        <v>41</v>
      </c>
      <c r="S9" s="352" t="s">
        <v>42</v>
      </c>
      <c r="T9" s="352" t="s">
        <v>112</v>
      </c>
      <c r="U9" s="352" t="s">
        <v>113</v>
      </c>
      <c r="V9" s="352" t="s">
        <v>114</v>
      </c>
      <c r="W9" s="352" t="s">
        <v>115</v>
      </c>
      <c r="X9" s="352" t="s">
        <v>116</v>
      </c>
      <c r="Y9" s="352" t="s">
        <v>117</v>
      </c>
      <c r="Z9" s="352" t="s">
        <v>118</v>
      </c>
      <c r="AA9" s="352" t="s">
        <v>119</v>
      </c>
      <c r="AB9" s="352" t="s">
        <v>120</v>
      </c>
      <c r="AC9" s="352" t="s">
        <v>121</v>
      </c>
      <c r="AD9" s="352" t="s">
        <v>122</v>
      </c>
      <c r="AE9" s="352" t="s">
        <v>123</v>
      </c>
      <c r="AF9" s="352" t="s">
        <v>124</v>
      </c>
      <c r="AG9" s="352" t="s">
        <v>125</v>
      </c>
      <c r="AH9" s="352" t="s">
        <v>126</v>
      </c>
      <c r="AI9" s="352" t="s">
        <v>127</v>
      </c>
      <c r="AJ9" s="352" t="s">
        <v>128</v>
      </c>
      <c r="AK9" s="352" t="s">
        <v>129</v>
      </c>
      <c r="AL9" s="352" t="s">
        <v>130</v>
      </c>
      <c r="AM9" s="352" t="s">
        <v>131</v>
      </c>
      <c r="AN9" s="352" t="s">
        <v>132</v>
      </c>
      <c r="AO9" s="352" t="s">
        <v>133</v>
      </c>
      <c r="AP9" s="352" t="s">
        <v>134</v>
      </c>
      <c r="AQ9" s="352" t="s">
        <v>135</v>
      </c>
      <c r="AR9" s="352" t="s">
        <v>136</v>
      </c>
      <c r="AS9" s="352" t="s">
        <v>137</v>
      </c>
    </row>
    <row r="10" spans="2:45" x14ac:dyDescent="0.2">
      <c r="B10" s="442" t="s">
        <v>299</v>
      </c>
      <c r="C10" s="419" t="s">
        <v>19</v>
      </c>
      <c r="D10" s="418" t="e">
        <f ca="1">SUM($E10:$AS10)</f>
        <v>#VALUE!</v>
      </c>
      <c r="E10" s="435"/>
      <c r="F10" s="383" t="e">
        <f ca="1">'User | C_&amp;_I | Lychee'!D$23</f>
        <v>#VALUE!</v>
      </c>
      <c r="G10" s="383" t="e">
        <f ca="1">'User | C_&amp;_I | Lychee'!E$23</f>
        <v>#VALUE!</v>
      </c>
      <c r="H10" s="383" t="e">
        <f ca="1">'User | C_&amp;_I | Lychee'!F$23</f>
        <v>#VALUE!</v>
      </c>
      <c r="I10" s="384" t="e">
        <f ca="1">'User | C_&amp;_I | Lychee'!G$23</f>
        <v>#VALUE!</v>
      </c>
      <c r="J10" s="383" t="e">
        <f ca="1">'User | C_&amp;_I | Lychee'!H$23</f>
        <v>#VALUE!</v>
      </c>
      <c r="K10" s="383" t="e">
        <f ca="1">'User | C_&amp;_I | Lychee'!I$23</f>
        <v>#VALUE!</v>
      </c>
      <c r="L10" s="383" t="e">
        <f ca="1">'User | C_&amp;_I | Lychee'!J$23</f>
        <v>#VALUE!</v>
      </c>
      <c r="M10" s="383" t="e">
        <f ca="1">'User | C_&amp;_I | Lychee'!K$23</f>
        <v>#VALUE!</v>
      </c>
      <c r="N10" s="383" t="e">
        <f ca="1">'User | C_&amp;_I | Lychee'!L$23</f>
        <v>#VALUE!</v>
      </c>
      <c r="O10" s="384" t="e">
        <f ca="1">'User | C_&amp;_I | Lychee'!M$23</f>
        <v>#VALUE!</v>
      </c>
      <c r="P10" s="383" t="e">
        <f ca="1">'User | C_&amp;_I | Lychee'!N$23</f>
        <v>#VALUE!</v>
      </c>
      <c r="Q10" s="383" t="e">
        <f ca="1">'User | C_&amp;_I | Lychee'!O$23</f>
        <v>#VALUE!</v>
      </c>
      <c r="R10" s="383" t="e">
        <f ca="1">'User | C_&amp;_I | Lychee'!P$23</f>
        <v>#VALUE!</v>
      </c>
      <c r="S10" s="383" t="e">
        <f ca="1">'User | C_&amp;_I | Lychee'!Q$23</f>
        <v>#VALUE!</v>
      </c>
      <c r="T10" s="383" t="e">
        <f ca="1">'User | C_&amp;_I | Lychee'!R$23</f>
        <v>#VALUE!</v>
      </c>
      <c r="U10" s="383" t="e">
        <f ca="1">T$10</f>
        <v>#VALUE!</v>
      </c>
      <c r="V10" s="383" t="e">
        <f ca="1">U$10</f>
        <v>#VALUE!</v>
      </c>
      <c r="W10" s="383" t="e">
        <f t="shared" ref="W10:AS10" ca="1" si="0">V$10</f>
        <v>#VALUE!</v>
      </c>
      <c r="X10" s="384" t="e">
        <f ca="1">W$10</f>
        <v>#VALUE!</v>
      </c>
      <c r="Y10" s="383" t="e">
        <f t="shared" ca="1" si="0"/>
        <v>#VALUE!</v>
      </c>
      <c r="Z10" s="383" t="e">
        <f ca="1">Y$10</f>
        <v>#VALUE!</v>
      </c>
      <c r="AA10" s="383" t="e">
        <f t="shared" ca="1" si="0"/>
        <v>#VALUE!</v>
      </c>
      <c r="AB10" s="383" t="e">
        <f t="shared" ca="1" si="0"/>
        <v>#VALUE!</v>
      </c>
      <c r="AC10" s="383" t="e">
        <f ca="1">AB$10</f>
        <v>#VALUE!</v>
      </c>
      <c r="AD10" s="383" t="e">
        <f t="shared" ca="1" si="0"/>
        <v>#VALUE!</v>
      </c>
      <c r="AE10" s="383" t="e">
        <f t="shared" ca="1" si="0"/>
        <v>#VALUE!</v>
      </c>
      <c r="AF10" s="383" t="e">
        <f ca="1">AE$10</f>
        <v>#VALUE!</v>
      </c>
      <c r="AG10" s="384" t="e">
        <f t="shared" ca="1" si="0"/>
        <v>#VALUE!</v>
      </c>
      <c r="AH10" s="383" t="e">
        <f t="shared" ca="1" si="0"/>
        <v>#VALUE!</v>
      </c>
      <c r="AI10" s="383" t="e">
        <f t="shared" ca="1" si="0"/>
        <v>#VALUE!</v>
      </c>
      <c r="AJ10" s="383" t="e">
        <f t="shared" ca="1" si="0"/>
        <v>#VALUE!</v>
      </c>
      <c r="AK10" s="383" t="e">
        <f t="shared" ca="1" si="0"/>
        <v>#VALUE!</v>
      </c>
      <c r="AL10" s="383" t="e">
        <f t="shared" ca="1" si="0"/>
        <v>#VALUE!</v>
      </c>
      <c r="AM10" s="383" t="e">
        <f t="shared" ca="1" si="0"/>
        <v>#VALUE!</v>
      </c>
      <c r="AN10" s="383" t="e">
        <f t="shared" ca="1" si="0"/>
        <v>#VALUE!</v>
      </c>
      <c r="AO10" s="383" t="e">
        <f t="shared" ca="1" si="0"/>
        <v>#VALUE!</v>
      </c>
      <c r="AP10" s="383" t="e">
        <f t="shared" ca="1" si="0"/>
        <v>#VALUE!</v>
      </c>
      <c r="AQ10" s="383" t="e">
        <f t="shared" ca="1" si="0"/>
        <v>#VALUE!</v>
      </c>
      <c r="AR10" s="384" t="e">
        <f ca="1">AQ$10</f>
        <v>#VALUE!</v>
      </c>
      <c r="AS10" s="384" t="e">
        <f t="shared" ca="1" si="0"/>
        <v>#VALUE!</v>
      </c>
    </row>
    <row r="11" spans="2:45" x14ac:dyDescent="0.2">
      <c r="B11" s="443"/>
      <c r="C11" s="420"/>
      <c r="D11" s="340"/>
      <c r="E11" s="436"/>
      <c r="F11" s="365"/>
      <c r="G11" s="365"/>
      <c r="H11" s="365"/>
      <c r="I11" s="374"/>
      <c r="J11" s="365"/>
      <c r="K11" s="365"/>
      <c r="L11" s="365"/>
      <c r="M11" s="365"/>
      <c r="N11" s="365"/>
      <c r="O11" s="374"/>
      <c r="P11" s="365"/>
      <c r="Q11" s="365"/>
      <c r="R11" s="365"/>
      <c r="S11" s="365"/>
      <c r="T11" s="365"/>
      <c r="U11" s="365"/>
      <c r="V11" s="365"/>
      <c r="W11" s="365"/>
      <c r="X11" s="374"/>
      <c r="Y11" s="365"/>
      <c r="Z11" s="365"/>
      <c r="AA11" s="365"/>
      <c r="AB11" s="365"/>
      <c r="AC11" s="365"/>
      <c r="AD11" s="365"/>
      <c r="AE11" s="365"/>
      <c r="AF11" s="365"/>
      <c r="AG11" s="374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74"/>
      <c r="AS11" s="374"/>
    </row>
    <row r="12" spans="2:45" x14ac:dyDescent="0.2">
      <c r="B12" s="444" t="s">
        <v>300</v>
      </c>
      <c r="C12" s="421" t="s">
        <v>19</v>
      </c>
      <c r="D12" s="339" t="e">
        <f t="shared" ref="D12:D13" si="1">SUM($E12:$AS12)</f>
        <v>#VALUE!</v>
      </c>
      <c r="E12" s="437" t="e">
        <f>-'User | C_&amp;_I | Lychee'!$D$38*'User | C_&amp;_I | Lychee'!$D$74</f>
        <v>#VALUE!</v>
      </c>
      <c r="F12" s="366"/>
      <c r="G12" s="366"/>
      <c r="H12" s="366"/>
      <c r="I12" s="375"/>
      <c r="J12" s="366"/>
      <c r="K12" s="366"/>
      <c r="L12" s="366"/>
      <c r="M12" s="366"/>
      <c r="N12" s="366"/>
      <c r="O12" s="375"/>
      <c r="P12" s="366"/>
      <c r="Q12" s="366"/>
      <c r="R12" s="366"/>
      <c r="S12" s="366"/>
      <c r="T12" s="366"/>
      <c r="U12" s="366"/>
      <c r="V12" s="366"/>
      <c r="W12" s="366"/>
      <c r="X12" s="375"/>
      <c r="Y12" s="366"/>
      <c r="Z12" s="366"/>
      <c r="AA12" s="366"/>
      <c r="AB12" s="366"/>
      <c r="AC12" s="366"/>
      <c r="AD12" s="366"/>
      <c r="AE12" s="366"/>
      <c r="AF12" s="366"/>
      <c r="AG12" s="375"/>
      <c r="AH12" s="366"/>
      <c r="AI12" s="366"/>
      <c r="AJ12" s="366"/>
      <c r="AK12" s="366"/>
      <c r="AL12" s="366"/>
      <c r="AM12" s="366"/>
      <c r="AN12" s="366"/>
      <c r="AO12" s="366"/>
      <c r="AP12" s="366"/>
      <c r="AQ12" s="366"/>
      <c r="AR12" s="375"/>
      <c r="AS12" s="375"/>
    </row>
    <row r="13" spans="2:45" x14ac:dyDescent="0.2">
      <c r="B13" s="443" t="s">
        <v>301</v>
      </c>
      <c r="C13" s="420" t="s">
        <v>19</v>
      </c>
      <c r="D13" s="339" t="e">
        <f t="shared" si="1"/>
        <v>#VALUE!</v>
      </c>
      <c r="E13" s="436" t="e">
        <f>-'User | C_&amp;_I | Lychee'!$D$38*'User | C_&amp;_I | Lychee'!$D$75</f>
        <v>#VALUE!</v>
      </c>
      <c r="F13" s="365"/>
      <c r="G13" s="365"/>
      <c r="H13" s="365"/>
      <c r="I13" s="374"/>
      <c r="J13" s="365"/>
      <c r="K13" s="365"/>
      <c r="L13" s="365"/>
      <c r="M13" s="365"/>
      <c r="N13" s="365"/>
      <c r="O13" s="374"/>
      <c r="P13" s="365"/>
      <c r="Q13" s="365"/>
      <c r="R13" s="365"/>
      <c r="S13" s="365"/>
      <c r="T13" s="365"/>
      <c r="U13" s="365"/>
      <c r="V13" s="365"/>
      <c r="W13" s="365"/>
      <c r="X13" s="374"/>
      <c r="Y13" s="365"/>
      <c r="Z13" s="365"/>
      <c r="AA13" s="365"/>
      <c r="AB13" s="365"/>
      <c r="AC13" s="365"/>
      <c r="AD13" s="365"/>
      <c r="AE13" s="365"/>
      <c r="AF13" s="365"/>
      <c r="AG13" s="374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74"/>
      <c r="AS13" s="374"/>
    </row>
    <row r="14" spans="2:45" x14ac:dyDescent="0.2">
      <c r="B14" s="443" t="s">
        <v>302</v>
      </c>
      <c r="C14" s="420" t="s">
        <v>19</v>
      </c>
      <c r="D14" s="339" t="e">
        <f t="shared" ref="D14:D22" si="2">SUM($E14:$AS14)</f>
        <v>#VALUE!</v>
      </c>
      <c r="E14" s="436" t="e">
        <f>-'User | C_&amp;_I | Lychee'!$D$38*'User | C_&amp;_I | Lychee'!$D$76</f>
        <v>#VALUE!</v>
      </c>
      <c r="F14" s="365"/>
      <c r="G14" s="372"/>
      <c r="H14" s="372"/>
      <c r="I14" s="376"/>
      <c r="J14" s="372"/>
      <c r="K14" s="372"/>
      <c r="L14" s="372"/>
      <c r="M14" s="372"/>
      <c r="N14" s="372"/>
      <c r="O14" s="376"/>
      <c r="P14" s="372"/>
      <c r="Q14" s="372"/>
      <c r="R14" s="372"/>
      <c r="S14" s="372"/>
      <c r="T14" s="372"/>
      <c r="U14" s="372"/>
      <c r="V14" s="372"/>
      <c r="W14" s="372"/>
      <c r="X14" s="376"/>
      <c r="Y14" s="372"/>
      <c r="Z14" s="372"/>
      <c r="AA14" s="372"/>
      <c r="AB14" s="372"/>
      <c r="AC14" s="372"/>
      <c r="AD14" s="372"/>
      <c r="AE14" s="372"/>
      <c r="AF14" s="372"/>
      <c r="AG14" s="376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6"/>
      <c r="AS14" s="376"/>
    </row>
    <row r="15" spans="2:45" x14ac:dyDescent="0.2">
      <c r="B15" s="443" t="s">
        <v>303</v>
      </c>
      <c r="C15" s="420" t="s">
        <v>19</v>
      </c>
      <c r="D15" s="339" t="e">
        <f t="shared" si="2"/>
        <v>#VALUE!</v>
      </c>
      <c r="E15" s="436" t="e">
        <f>-'User | C_&amp;_I | Lychee'!$D$38*'User | C_&amp;_I | Lychee'!$D$77*'User | C_&amp;_I | Lychee'!$D$78</f>
        <v>#VALUE!</v>
      </c>
      <c r="F15" s="365"/>
      <c r="G15" s="365"/>
      <c r="H15" s="365"/>
      <c r="I15" s="374"/>
      <c r="J15" s="365"/>
      <c r="K15" s="365"/>
      <c r="L15" s="365"/>
      <c r="M15" s="365"/>
      <c r="N15" s="365"/>
      <c r="O15" s="374"/>
      <c r="P15" s="365"/>
      <c r="Q15" s="365"/>
      <c r="R15" s="365"/>
      <c r="S15" s="365"/>
      <c r="T15" s="365"/>
      <c r="U15" s="365"/>
      <c r="V15" s="365"/>
      <c r="W15" s="365"/>
      <c r="X15" s="374"/>
      <c r="Y15" s="365"/>
      <c r="Z15" s="365"/>
      <c r="AA15" s="365"/>
      <c r="AB15" s="365"/>
      <c r="AC15" s="365"/>
      <c r="AD15" s="365"/>
      <c r="AE15" s="365"/>
      <c r="AF15" s="365"/>
      <c r="AG15" s="374"/>
      <c r="AH15" s="365"/>
      <c r="AI15" s="365"/>
      <c r="AJ15" s="365"/>
      <c r="AK15" s="365"/>
      <c r="AL15" s="365"/>
      <c r="AM15" s="365"/>
      <c r="AN15" s="365"/>
      <c r="AO15" s="365"/>
      <c r="AP15" s="365"/>
      <c r="AQ15" s="365"/>
      <c r="AR15" s="374"/>
      <c r="AS15" s="374"/>
    </row>
    <row r="16" spans="2:45" x14ac:dyDescent="0.2">
      <c r="B16" s="443" t="s">
        <v>304</v>
      </c>
      <c r="C16" s="420" t="s">
        <v>19</v>
      </c>
      <c r="D16" s="339" t="e">
        <f t="shared" si="2"/>
        <v>#VALUE!</v>
      </c>
      <c r="E16" s="436" t="e">
        <f>-MAX($F$27:$AS$27)*'User | C_&amp;_I | Lychee'!$D$79</f>
        <v>#VALUE!</v>
      </c>
      <c r="F16" s="365"/>
      <c r="G16" s="365"/>
      <c r="H16" s="365"/>
      <c r="I16" s="374"/>
      <c r="J16" s="365"/>
      <c r="K16" s="365"/>
      <c r="L16" s="365"/>
      <c r="M16" s="365"/>
      <c r="N16" s="365"/>
      <c r="O16" s="374"/>
      <c r="P16" s="365"/>
      <c r="Q16" s="365"/>
      <c r="R16" s="365"/>
      <c r="S16" s="365"/>
      <c r="T16" s="365"/>
      <c r="U16" s="365"/>
      <c r="V16" s="365"/>
      <c r="W16" s="365"/>
      <c r="X16" s="374"/>
      <c r="Y16" s="365"/>
      <c r="Z16" s="365"/>
      <c r="AA16" s="365"/>
      <c r="AB16" s="365"/>
      <c r="AC16" s="365"/>
      <c r="AD16" s="365"/>
      <c r="AE16" s="365"/>
      <c r="AF16" s="365"/>
      <c r="AG16" s="374"/>
      <c r="AH16" s="365"/>
      <c r="AI16" s="365"/>
      <c r="AJ16" s="365"/>
      <c r="AK16" s="365"/>
      <c r="AL16" s="365"/>
      <c r="AM16" s="365"/>
      <c r="AN16" s="365"/>
      <c r="AO16" s="365"/>
      <c r="AP16" s="365"/>
      <c r="AQ16" s="365"/>
      <c r="AR16" s="374"/>
      <c r="AS16" s="374"/>
    </row>
    <row r="17" spans="2:45" x14ac:dyDescent="0.2">
      <c r="B17" s="443" t="s">
        <v>305</v>
      </c>
      <c r="C17" s="420" t="s">
        <v>19</v>
      </c>
      <c r="D17" s="339" t="e">
        <f t="shared" si="2"/>
        <v>#VALUE!</v>
      </c>
      <c r="E17" s="436"/>
      <c r="F17" s="365"/>
      <c r="G17" s="365"/>
      <c r="H17" s="365" t="e">
        <f>-'User | C_&amp;_I | Lychee'!$D$80</f>
        <v>#VALUE!</v>
      </c>
      <c r="I17" s="374"/>
      <c r="J17" s="365"/>
      <c r="K17" s="365"/>
      <c r="L17" s="365"/>
      <c r="M17" s="365"/>
      <c r="N17" s="365"/>
      <c r="O17" s="374"/>
      <c r="P17" s="365"/>
      <c r="Q17" s="365"/>
      <c r="R17" s="365"/>
      <c r="S17" s="365"/>
      <c r="T17" s="365"/>
      <c r="U17" s="365"/>
      <c r="V17" s="365"/>
      <c r="W17" s="365"/>
      <c r="X17" s="374"/>
      <c r="Y17" s="365"/>
      <c r="Z17" s="365"/>
      <c r="AA17" s="365"/>
      <c r="AB17" s="365"/>
      <c r="AC17" s="365"/>
      <c r="AD17" s="365"/>
      <c r="AE17" s="365"/>
      <c r="AF17" s="365"/>
      <c r="AG17" s="374" t="e">
        <f>-'User | C_&amp;_I | Lychee'!$D$82</f>
        <v>#VALUE!</v>
      </c>
      <c r="AH17" s="365"/>
      <c r="AI17" s="365"/>
      <c r="AJ17" s="365"/>
      <c r="AK17" s="365"/>
      <c r="AL17" s="365"/>
      <c r="AM17" s="365"/>
      <c r="AN17" s="365"/>
      <c r="AO17" s="365"/>
      <c r="AP17" s="365"/>
      <c r="AQ17" s="365"/>
      <c r="AR17" s="374"/>
      <c r="AS17" s="374"/>
    </row>
    <row r="18" spans="2:45" x14ac:dyDescent="0.2">
      <c r="B18" s="443" t="s">
        <v>306</v>
      </c>
      <c r="C18" s="420" t="s">
        <v>19</v>
      </c>
      <c r="D18" s="339" t="e">
        <f t="shared" si="2"/>
        <v>#VALUE!</v>
      </c>
      <c r="E18" s="436" t="e">
        <f>-SUMIFS('User | C_&amp;_I | Lychee'!$D$86:$D$96,'User | C_&amp;_I | Lychee'!O$86:O$96,"=1")</f>
        <v>#VALUE!</v>
      </c>
      <c r="F18" s="365" t="e">
        <f>-SUMIFS('User | C_&amp;_I | Lychee'!$D$86:$D$96,'User | C_&amp;_I | Lychee'!P$86:P$96,"=1")</f>
        <v>#VALUE!</v>
      </c>
      <c r="G18" s="365" t="e">
        <f>-SUMIFS('User | C_&amp;_I | Lychee'!$D$86:$D$96,'User | C_&amp;_I | Lychee'!Q$86:Q$96,"=1")</f>
        <v>#VALUE!</v>
      </c>
      <c r="H18" s="365" t="e">
        <f>-SUMIFS('User | C_&amp;_I | Lychee'!$D$86:$D$96,'User | C_&amp;_I | Lychee'!R$86:R$96,"=1")</f>
        <v>#VALUE!</v>
      </c>
      <c r="I18" s="374" t="e">
        <f>-SUMIFS('User | C_&amp;_I | Lychee'!$D$86:$D$96,'User | C_&amp;_I | Lychee'!S$86:S$96,"=1")</f>
        <v>#VALUE!</v>
      </c>
      <c r="J18" s="365" t="e">
        <f>-SUMIFS('User | C_&amp;_I | Lychee'!$D$86:$D$96,'User | C_&amp;_I | Lychee'!T$86:T$96,"=1")</f>
        <v>#VALUE!</v>
      </c>
      <c r="K18" s="365" t="e">
        <f>-SUMIFS('User | C_&amp;_I | Lychee'!$D$86:$D$96,'User | C_&amp;_I | Lychee'!U$86:U$96,"=1")</f>
        <v>#VALUE!</v>
      </c>
      <c r="L18" s="365" t="e">
        <f>-SUMIFS('User | C_&amp;_I | Lychee'!$D$86:$D$96,'User | C_&amp;_I | Lychee'!V$86:V$96,"=1")</f>
        <v>#VALUE!</v>
      </c>
      <c r="M18" s="365" t="e">
        <f>-SUMIFS('User | C_&amp;_I | Lychee'!$D$86:$D$96,'User | C_&amp;_I | Lychee'!W$86:W$96,"=1")</f>
        <v>#VALUE!</v>
      </c>
      <c r="N18" s="365" t="e">
        <f>-SUMIFS('User | C_&amp;_I | Lychee'!$D$86:$D$96,'User | C_&amp;_I | Lychee'!X$86:X$96,"=1")</f>
        <v>#VALUE!</v>
      </c>
      <c r="O18" s="374" t="e">
        <f>-SUMIFS('User | C_&amp;_I | Lychee'!$D$86:$D$96,'User | C_&amp;_I | Lychee'!Y$86:Y$96,"=1")</f>
        <v>#VALUE!</v>
      </c>
      <c r="P18" s="365" t="e">
        <f>-SUMIFS('User | C_&amp;_I | Lychee'!$D$86:$D$96,'User | C_&amp;_I | Lychee'!Z$86:Z$96,"=1")</f>
        <v>#VALUE!</v>
      </c>
      <c r="Q18" s="365" t="e">
        <f>-SUMIFS('User | C_&amp;_I | Lychee'!$D$86:$D$96,'User | C_&amp;_I | Lychee'!AA$86:AA$96,"=1")</f>
        <v>#VALUE!</v>
      </c>
      <c r="R18" s="365" t="e">
        <f>-SUMIFS('User | C_&amp;_I | Lychee'!$D$86:$D$96,'User | C_&amp;_I | Lychee'!AB$86:AB$96,"=1")</f>
        <v>#VALUE!</v>
      </c>
      <c r="S18" s="365" t="e">
        <f>-SUMIFS('User | C_&amp;_I | Lychee'!$D$86:$D$96,'User | C_&amp;_I | Lychee'!AC$86:AC$96,"=1")</f>
        <v>#VALUE!</v>
      </c>
      <c r="T18" s="365" t="e">
        <f>-SUMIFS('User | C_&amp;_I | Lychee'!$D$86:$D$96,'User | C_&amp;_I | Lychee'!AD$86:AD$96,"=1")</f>
        <v>#VALUE!</v>
      </c>
      <c r="U18" s="365" t="e">
        <f>-SUMIFS('User | C_&amp;_I | Lychee'!$D$86:$D$96,'User | C_&amp;_I | Lychee'!AE$86:AE$96,"=1")</f>
        <v>#VALUE!</v>
      </c>
      <c r="V18" s="365" t="e">
        <f>-SUMIFS('User | C_&amp;_I | Lychee'!$D$86:$D$96,'User | C_&amp;_I | Lychee'!AF$86:AF$96,"=1")</f>
        <v>#VALUE!</v>
      </c>
      <c r="W18" s="365" t="e">
        <f>-SUMIFS('User | C_&amp;_I | Lychee'!$D$86:$D$96,'User | C_&amp;_I | Lychee'!AG$86:AG$96,"=1")</f>
        <v>#VALUE!</v>
      </c>
      <c r="X18" s="374" t="e">
        <f>-SUMIFS('User | C_&amp;_I | Lychee'!$D$86:$D$96,'User | C_&amp;_I | Lychee'!AH$86:AH$96,"=1")</f>
        <v>#VALUE!</v>
      </c>
      <c r="Y18" s="365" t="e">
        <f>-SUMIFS('User | C_&amp;_I | Lychee'!$D$86:$D$96,'User | C_&amp;_I | Lychee'!AI$86:AI$96,"=1")</f>
        <v>#VALUE!</v>
      </c>
      <c r="Z18" s="365" t="e">
        <f>-SUMIFS('User | C_&amp;_I | Lychee'!$D$86:$D$96,'User | C_&amp;_I | Lychee'!AJ$86:AJ$96,"=1")</f>
        <v>#VALUE!</v>
      </c>
      <c r="AA18" s="365" t="e">
        <f>-SUMIFS('User | C_&amp;_I | Lychee'!$D$86:$D$96,'User | C_&amp;_I | Lychee'!AK$86:AK$96,"=1")</f>
        <v>#VALUE!</v>
      </c>
      <c r="AB18" s="365" t="e">
        <f>-SUMIFS('User | C_&amp;_I | Lychee'!$D$86:$D$96,'User | C_&amp;_I | Lychee'!AL$86:AL$96,"=1")</f>
        <v>#VALUE!</v>
      </c>
      <c r="AC18" s="365" t="e">
        <f>-SUMIFS('User | C_&amp;_I | Lychee'!$D$86:$D$96,'User | C_&amp;_I | Lychee'!AM$86:AM$96,"=1")</f>
        <v>#VALUE!</v>
      </c>
      <c r="AD18" s="365" t="e">
        <f>-SUMIFS('User | C_&amp;_I | Lychee'!$D$86:$D$96,'User | C_&amp;_I | Lychee'!AN$86:AN$96,"=1")</f>
        <v>#VALUE!</v>
      </c>
      <c r="AE18" s="365" t="e">
        <f>-SUMIFS('User | C_&amp;_I | Lychee'!$D$86:$D$96,'User | C_&amp;_I | Lychee'!AO$86:AO$96,"=1")</f>
        <v>#VALUE!</v>
      </c>
      <c r="AF18" s="365" t="e">
        <f>-SUMIFS('User | C_&amp;_I | Lychee'!$D$86:$D$96,'User | C_&amp;_I | Lychee'!AP$86:AP$96,"=1")</f>
        <v>#VALUE!</v>
      </c>
      <c r="AG18" s="374" t="e">
        <f>-SUMIFS('User | C_&amp;_I | Lychee'!$D$86:$D$96,'User | C_&amp;_I | Lychee'!AQ$86:AQ$96,"=1")</f>
        <v>#VALUE!</v>
      </c>
      <c r="AH18" s="365" t="e">
        <f>-SUMIFS('User | C_&amp;_I | Lychee'!$D$86:$D$96,'User | C_&amp;_I | Lychee'!AR$86:AR$96,"=1")</f>
        <v>#VALUE!</v>
      </c>
      <c r="AI18" s="365" t="e">
        <f>-SUMIFS('User | C_&amp;_I | Lychee'!$D$86:$D$96,'User | C_&amp;_I | Lychee'!AS$86:AS$96,"=1")</f>
        <v>#VALUE!</v>
      </c>
      <c r="AJ18" s="365" t="e">
        <f>-SUMIFS('User | C_&amp;_I | Lychee'!$D$86:$D$96,'User | C_&amp;_I | Lychee'!AT$86:AT$96,"=1")</f>
        <v>#VALUE!</v>
      </c>
      <c r="AK18" s="365" t="e">
        <f>-SUMIFS('User | C_&amp;_I | Lychee'!$D$86:$D$96,'User | C_&amp;_I | Lychee'!AU$86:AU$96,"=1")</f>
        <v>#VALUE!</v>
      </c>
      <c r="AL18" s="365" t="e">
        <f>-SUMIFS('User | C_&amp;_I | Lychee'!$D$86:$D$96,'User | C_&amp;_I | Lychee'!AV$86:AV$96,"=1")</f>
        <v>#VALUE!</v>
      </c>
      <c r="AM18" s="365" t="e">
        <f>-SUMIFS('User | C_&amp;_I | Lychee'!$D$86:$D$96,'User | C_&amp;_I | Lychee'!AW$86:AW$96,"=1")</f>
        <v>#VALUE!</v>
      </c>
      <c r="AN18" s="365" t="e">
        <f>-SUMIFS('User | C_&amp;_I | Lychee'!$D$86:$D$96,'User | C_&amp;_I | Lychee'!AX$86:AX$96,"=1")</f>
        <v>#VALUE!</v>
      </c>
      <c r="AO18" s="365" t="e">
        <f>-SUMIFS('User | C_&amp;_I | Lychee'!$D$86:$D$96,'User | C_&amp;_I | Lychee'!AY$86:AY$96,"=1")</f>
        <v>#VALUE!</v>
      </c>
      <c r="AP18" s="365" t="e">
        <f>-SUMIFS('User | C_&amp;_I | Lychee'!$D$86:$D$96,'User | C_&amp;_I | Lychee'!AZ$86:AZ$96,"=1")</f>
        <v>#VALUE!</v>
      </c>
      <c r="AQ18" s="365" t="e">
        <f>-SUMIFS('User | C_&amp;_I | Lychee'!$D$86:$D$96,'User | C_&amp;_I | Lychee'!BA$86:BA$96,"=1")</f>
        <v>#VALUE!</v>
      </c>
      <c r="AR18" s="374" t="e">
        <f>-SUMIFS('User | C_&amp;_I | Lychee'!$D$86:$D$96,'User | C_&amp;_I | Lychee'!BB$86:BB$96,"=1")</f>
        <v>#VALUE!</v>
      </c>
      <c r="AS18" s="374" t="e">
        <f>-SUMIFS('User | C_&amp;_I | Lychee'!$D$86:$D$96,'User | C_&amp;_I | Lychee'!BC$86:BC$96,"=1")</f>
        <v>#VALUE!</v>
      </c>
    </row>
    <row r="19" spans="2:45" x14ac:dyDescent="0.2">
      <c r="B19" s="443" t="s">
        <v>307</v>
      </c>
      <c r="C19" s="420" t="s">
        <v>19</v>
      </c>
      <c r="D19" s="339" t="e">
        <f t="shared" si="2"/>
        <v>#VALUE!</v>
      </c>
      <c r="E19" s="436"/>
      <c r="F19" s="365" t="e">
        <f>-'User | C_&amp;_I | Lychee'!D$18</f>
        <v>#VALUE!</v>
      </c>
      <c r="G19" s="365" t="e">
        <f>-'User | C_&amp;_I | Lychee'!E$18</f>
        <v>#VALUE!</v>
      </c>
      <c r="H19" s="365" t="e">
        <f>-'User | C_&amp;_I | Lychee'!F$18</f>
        <v>#VALUE!</v>
      </c>
      <c r="I19" s="374" t="e">
        <f>-'User | C_&amp;_I | Lychee'!G$18</f>
        <v>#VALUE!</v>
      </c>
      <c r="J19" s="365" t="e">
        <f>-'User | C_&amp;_I | Lychee'!H$18</f>
        <v>#VALUE!</v>
      </c>
      <c r="K19" s="365" t="e">
        <f>-'User | C_&amp;_I | Lychee'!I$18</f>
        <v>#VALUE!</v>
      </c>
      <c r="L19" s="365" t="e">
        <f>-'User | C_&amp;_I | Lychee'!J$18</f>
        <v>#VALUE!</v>
      </c>
      <c r="M19" s="365" t="e">
        <f>-'User | C_&amp;_I | Lychee'!K$18</f>
        <v>#VALUE!</v>
      </c>
      <c r="N19" s="365" t="e">
        <f>-'User | C_&amp;_I | Lychee'!L$18</f>
        <v>#VALUE!</v>
      </c>
      <c r="O19" s="374" t="e">
        <f>-'User | C_&amp;_I | Lychee'!M$18</f>
        <v>#VALUE!</v>
      </c>
      <c r="P19" s="365" t="e">
        <f>-'User | C_&amp;_I | Lychee'!N$18</f>
        <v>#VALUE!</v>
      </c>
      <c r="Q19" s="365" t="e">
        <f>-'User | C_&amp;_I | Lychee'!O$18</f>
        <v>#VALUE!</v>
      </c>
      <c r="R19" s="365" t="e">
        <f>-'User | C_&amp;_I | Lychee'!P$18</f>
        <v>#VALUE!</v>
      </c>
      <c r="S19" s="365" t="e">
        <f>-'User | C_&amp;_I | Lychee'!Q$18</f>
        <v>#VALUE!</v>
      </c>
      <c r="T19" s="365" t="e">
        <f>-'User | C_&amp;_I | Lychee'!R$18</f>
        <v>#VALUE!</v>
      </c>
      <c r="U19" s="365" t="e">
        <f t="shared" ref="U19:AS19" si="3">T$19</f>
        <v>#VALUE!</v>
      </c>
      <c r="V19" s="365" t="e">
        <f t="shared" si="3"/>
        <v>#VALUE!</v>
      </c>
      <c r="W19" s="365" t="e">
        <f t="shared" si="3"/>
        <v>#VALUE!</v>
      </c>
      <c r="X19" s="374" t="e">
        <f t="shared" si="3"/>
        <v>#VALUE!</v>
      </c>
      <c r="Y19" s="365" t="e">
        <f t="shared" si="3"/>
        <v>#VALUE!</v>
      </c>
      <c r="Z19" s="365" t="e">
        <f t="shared" si="3"/>
        <v>#VALUE!</v>
      </c>
      <c r="AA19" s="365" t="e">
        <f t="shared" si="3"/>
        <v>#VALUE!</v>
      </c>
      <c r="AB19" s="365" t="e">
        <f t="shared" si="3"/>
        <v>#VALUE!</v>
      </c>
      <c r="AC19" s="365" t="e">
        <f t="shared" si="3"/>
        <v>#VALUE!</v>
      </c>
      <c r="AD19" s="365" t="e">
        <f t="shared" si="3"/>
        <v>#VALUE!</v>
      </c>
      <c r="AE19" s="365" t="e">
        <f t="shared" si="3"/>
        <v>#VALUE!</v>
      </c>
      <c r="AF19" s="365" t="e">
        <f t="shared" si="3"/>
        <v>#VALUE!</v>
      </c>
      <c r="AG19" s="374" t="e">
        <f t="shared" si="3"/>
        <v>#VALUE!</v>
      </c>
      <c r="AH19" s="365" t="e">
        <f t="shared" si="3"/>
        <v>#VALUE!</v>
      </c>
      <c r="AI19" s="365" t="e">
        <f t="shared" si="3"/>
        <v>#VALUE!</v>
      </c>
      <c r="AJ19" s="365" t="e">
        <f t="shared" si="3"/>
        <v>#VALUE!</v>
      </c>
      <c r="AK19" s="365" t="e">
        <f t="shared" si="3"/>
        <v>#VALUE!</v>
      </c>
      <c r="AL19" s="365" t="e">
        <f t="shared" si="3"/>
        <v>#VALUE!</v>
      </c>
      <c r="AM19" s="365" t="e">
        <f t="shared" si="3"/>
        <v>#VALUE!</v>
      </c>
      <c r="AN19" s="365" t="e">
        <f t="shared" si="3"/>
        <v>#VALUE!</v>
      </c>
      <c r="AO19" s="365" t="e">
        <f t="shared" si="3"/>
        <v>#VALUE!</v>
      </c>
      <c r="AP19" s="365" t="e">
        <f t="shared" si="3"/>
        <v>#VALUE!</v>
      </c>
      <c r="AQ19" s="365" t="e">
        <f t="shared" si="3"/>
        <v>#VALUE!</v>
      </c>
      <c r="AR19" s="374" t="e">
        <f t="shared" si="3"/>
        <v>#VALUE!</v>
      </c>
      <c r="AS19" s="374" t="e">
        <f t="shared" si="3"/>
        <v>#VALUE!</v>
      </c>
    </row>
    <row r="20" spans="2:45" x14ac:dyDescent="0.2">
      <c r="B20" s="443" t="s">
        <v>308</v>
      </c>
      <c r="C20" s="420" t="s">
        <v>19</v>
      </c>
      <c r="D20" s="339" t="e">
        <f t="shared" si="2"/>
        <v>#VALUE!</v>
      </c>
      <c r="E20" s="436"/>
      <c r="F20" s="365" t="e">
        <f>-'User | C_&amp;_I | Lychee'!D$19</f>
        <v>#VALUE!</v>
      </c>
      <c r="G20" s="365" t="e">
        <f>-'User | C_&amp;_I | Lychee'!E$19</f>
        <v>#VALUE!</v>
      </c>
      <c r="H20" s="365" t="e">
        <f>-'User | C_&amp;_I | Lychee'!F$19</f>
        <v>#VALUE!</v>
      </c>
      <c r="I20" s="374" t="e">
        <f>-'User | C_&amp;_I | Lychee'!G$19</f>
        <v>#VALUE!</v>
      </c>
      <c r="J20" s="365" t="e">
        <f>-'User | C_&amp;_I | Lychee'!H$19</f>
        <v>#VALUE!</v>
      </c>
      <c r="K20" s="365" t="e">
        <f>-'User | C_&amp;_I | Lychee'!I$19</f>
        <v>#VALUE!</v>
      </c>
      <c r="L20" s="365" t="e">
        <f>-'User | C_&amp;_I | Lychee'!J$19</f>
        <v>#VALUE!</v>
      </c>
      <c r="M20" s="365" t="e">
        <f>-'User | C_&amp;_I | Lychee'!K$19</f>
        <v>#VALUE!</v>
      </c>
      <c r="N20" s="365" t="e">
        <f>-'User | C_&amp;_I | Lychee'!L$19</f>
        <v>#VALUE!</v>
      </c>
      <c r="O20" s="374" t="e">
        <f>-'User | C_&amp;_I | Lychee'!M$19</f>
        <v>#VALUE!</v>
      </c>
      <c r="P20" s="365" t="e">
        <f>-'User | C_&amp;_I | Lychee'!N$19</f>
        <v>#VALUE!</v>
      </c>
      <c r="Q20" s="365" t="e">
        <f>-'User | C_&amp;_I | Lychee'!O$19</f>
        <v>#VALUE!</v>
      </c>
      <c r="R20" s="365" t="e">
        <f>-'User | C_&amp;_I | Lychee'!P$19</f>
        <v>#VALUE!</v>
      </c>
      <c r="S20" s="365" t="e">
        <f>-'User | C_&amp;_I | Lychee'!Q$19</f>
        <v>#VALUE!</v>
      </c>
      <c r="T20" s="365" t="e">
        <f>-'User | C_&amp;_I | Lychee'!R$19</f>
        <v>#VALUE!</v>
      </c>
      <c r="U20" s="365" t="e">
        <f t="shared" ref="U20:AS20" si="4">T$20</f>
        <v>#VALUE!</v>
      </c>
      <c r="V20" s="365" t="e">
        <f t="shared" si="4"/>
        <v>#VALUE!</v>
      </c>
      <c r="W20" s="365" t="e">
        <f t="shared" si="4"/>
        <v>#VALUE!</v>
      </c>
      <c r="X20" s="374" t="e">
        <f t="shared" si="4"/>
        <v>#VALUE!</v>
      </c>
      <c r="Y20" s="365" t="e">
        <f t="shared" si="4"/>
        <v>#VALUE!</v>
      </c>
      <c r="Z20" s="365" t="e">
        <f t="shared" si="4"/>
        <v>#VALUE!</v>
      </c>
      <c r="AA20" s="365" t="e">
        <f t="shared" si="4"/>
        <v>#VALUE!</v>
      </c>
      <c r="AB20" s="365" t="e">
        <f t="shared" si="4"/>
        <v>#VALUE!</v>
      </c>
      <c r="AC20" s="365" t="e">
        <f t="shared" si="4"/>
        <v>#VALUE!</v>
      </c>
      <c r="AD20" s="365" t="e">
        <f t="shared" si="4"/>
        <v>#VALUE!</v>
      </c>
      <c r="AE20" s="365" t="e">
        <f t="shared" si="4"/>
        <v>#VALUE!</v>
      </c>
      <c r="AF20" s="365" t="e">
        <f t="shared" si="4"/>
        <v>#VALUE!</v>
      </c>
      <c r="AG20" s="374" t="e">
        <f t="shared" si="4"/>
        <v>#VALUE!</v>
      </c>
      <c r="AH20" s="365" t="e">
        <f t="shared" si="4"/>
        <v>#VALUE!</v>
      </c>
      <c r="AI20" s="365" t="e">
        <f t="shared" si="4"/>
        <v>#VALUE!</v>
      </c>
      <c r="AJ20" s="365" t="e">
        <f t="shared" si="4"/>
        <v>#VALUE!</v>
      </c>
      <c r="AK20" s="365" t="e">
        <f t="shared" si="4"/>
        <v>#VALUE!</v>
      </c>
      <c r="AL20" s="365" t="e">
        <f t="shared" si="4"/>
        <v>#VALUE!</v>
      </c>
      <c r="AM20" s="365" t="e">
        <f t="shared" si="4"/>
        <v>#VALUE!</v>
      </c>
      <c r="AN20" s="365" t="e">
        <f t="shared" si="4"/>
        <v>#VALUE!</v>
      </c>
      <c r="AO20" s="365" t="e">
        <f t="shared" si="4"/>
        <v>#VALUE!</v>
      </c>
      <c r="AP20" s="365" t="e">
        <f t="shared" si="4"/>
        <v>#VALUE!</v>
      </c>
      <c r="AQ20" s="365" t="e">
        <f t="shared" si="4"/>
        <v>#VALUE!</v>
      </c>
      <c r="AR20" s="374" t="e">
        <f t="shared" si="4"/>
        <v>#VALUE!</v>
      </c>
      <c r="AS20" s="374" t="e">
        <f t="shared" si="4"/>
        <v>#VALUE!</v>
      </c>
    </row>
    <row r="21" spans="2:45" x14ac:dyDescent="0.2">
      <c r="B21" s="443" t="s">
        <v>309</v>
      </c>
      <c r="C21" s="420" t="s">
        <v>19</v>
      </c>
      <c r="D21" s="339" t="e">
        <f t="shared" si="2"/>
        <v>#VALUE!</v>
      </c>
      <c r="E21" s="436"/>
      <c r="F21" s="365" t="e">
        <f>-'User | C_&amp;_I | Lychee'!D$21</f>
        <v>#VALUE!</v>
      </c>
      <c r="G21" s="365" t="e">
        <f>-'User | C_&amp;_I | Lychee'!E$21</f>
        <v>#VALUE!</v>
      </c>
      <c r="H21" s="365" t="e">
        <f>-'User | C_&amp;_I | Lychee'!F$21</f>
        <v>#VALUE!</v>
      </c>
      <c r="I21" s="374" t="e">
        <f>-'User | C_&amp;_I | Lychee'!G$21</f>
        <v>#VALUE!</v>
      </c>
      <c r="J21" s="365" t="e">
        <f>-'User | C_&amp;_I | Lychee'!H$21</f>
        <v>#VALUE!</v>
      </c>
      <c r="K21" s="365" t="e">
        <f>-'User | C_&amp;_I | Lychee'!I$21</f>
        <v>#VALUE!</v>
      </c>
      <c r="L21" s="365" t="e">
        <f>-'User | C_&amp;_I | Lychee'!J$21</f>
        <v>#VALUE!</v>
      </c>
      <c r="M21" s="365" t="e">
        <f>-'User | C_&amp;_I | Lychee'!K$21</f>
        <v>#VALUE!</v>
      </c>
      <c r="N21" s="365" t="e">
        <f>-'User | C_&amp;_I | Lychee'!L$21</f>
        <v>#VALUE!</v>
      </c>
      <c r="O21" s="374" t="e">
        <f>-'User | C_&amp;_I | Lychee'!M$21</f>
        <v>#VALUE!</v>
      </c>
      <c r="P21" s="365" t="e">
        <f>-'User | C_&amp;_I | Lychee'!N$21</f>
        <v>#VALUE!</v>
      </c>
      <c r="Q21" s="365" t="e">
        <f>-'User | C_&amp;_I | Lychee'!O$21</f>
        <v>#VALUE!</v>
      </c>
      <c r="R21" s="365" t="e">
        <f>-'User | C_&amp;_I | Lychee'!P$21</f>
        <v>#VALUE!</v>
      </c>
      <c r="S21" s="365" t="e">
        <f>-'User | C_&amp;_I | Lychee'!Q$21</f>
        <v>#VALUE!</v>
      </c>
      <c r="T21" s="365" t="e">
        <f>-'User | C_&amp;_I | Lychee'!R$21</f>
        <v>#VALUE!</v>
      </c>
      <c r="U21" s="365" t="e">
        <f t="shared" ref="U21:AS21" si="5">T$21</f>
        <v>#VALUE!</v>
      </c>
      <c r="V21" s="365" t="e">
        <f t="shared" si="5"/>
        <v>#VALUE!</v>
      </c>
      <c r="W21" s="365" t="e">
        <f t="shared" si="5"/>
        <v>#VALUE!</v>
      </c>
      <c r="X21" s="374" t="e">
        <f t="shared" si="5"/>
        <v>#VALUE!</v>
      </c>
      <c r="Y21" s="365" t="e">
        <f t="shared" si="5"/>
        <v>#VALUE!</v>
      </c>
      <c r="Z21" s="365" t="e">
        <f t="shared" si="5"/>
        <v>#VALUE!</v>
      </c>
      <c r="AA21" s="365" t="e">
        <f t="shared" si="5"/>
        <v>#VALUE!</v>
      </c>
      <c r="AB21" s="365" t="e">
        <f t="shared" si="5"/>
        <v>#VALUE!</v>
      </c>
      <c r="AC21" s="365" t="e">
        <f t="shared" si="5"/>
        <v>#VALUE!</v>
      </c>
      <c r="AD21" s="365" t="e">
        <f t="shared" si="5"/>
        <v>#VALUE!</v>
      </c>
      <c r="AE21" s="365" t="e">
        <f t="shared" si="5"/>
        <v>#VALUE!</v>
      </c>
      <c r="AF21" s="365" t="e">
        <f t="shared" si="5"/>
        <v>#VALUE!</v>
      </c>
      <c r="AG21" s="374" t="e">
        <f t="shared" si="5"/>
        <v>#VALUE!</v>
      </c>
      <c r="AH21" s="365" t="e">
        <f t="shared" si="5"/>
        <v>#VALUE!</v>
      </c>
      <c r="AI21" s="365" t="e">
        <f t="shared" si="5"/>
        <v>#VALUE!</v>
      </c>
      <c r="AJ21" s="365" t="e">
        <f t="shared" si="5"/>
        <v>#VALUE!</v>
      </c>
      <c r="AK21" s="365" t="e">
        <f t="shared" si="5"/>
        <v>#VALUE!</v>
      </c>
      <c r="AL21" s="365" t="e">
        <f t="shared" si="5"/>
        <v>#VALUE!</v>
      </c>
      <c r="AM21" s="365" t="e">
        <f t="shared" si="5"/>
        <v>#VALUE!</v>
      </c>
      <c r="AN21" s="365" t="e">
        <f t="shared" si="5"/>
        <v>#VALUE!</v>
      </c>
      <c r="AO21" s="365" t="e">
        <f t="shared" si="5"/>
        <v>#VALUE!</v>
      </c>
      <c r="AP21" s="365" t="e">
        <f t="shared" si="5"/>
        <v>#VALUE!</v>
      </c>
      <c r="AQ21" s="365" t="e">
        <f t="shared" si="5"/>
        <v>#VALUE!</v>
      </c>
      <c r="AR21" s="374" t="e">
        <f t="shared" si="5"/>
        <v>#VALUE!</v>
      </c>
      <c r="AS21" s="374" t="e">
        <f t="shared" si="5"/>
        <v>#VALUE!</v>
      </c>
    </row>
    <row r="22" spans="2:45" x14ac:dyDescent="0.2">
      <c r="B22" s="443" t="s">
        <v>310</v>
      </c>
      <c r="C22" s="420" t="s">
        <v>19</v>
      </c>
      <c r="D22" s="339" t="e">
        <f t="shared" si="2"/>
        <v>#VALUE!</v>
      </c>
      <c r="E22" s="436"/>
      <c r="F22" s="365" t="e">
        <f>-'User | C_&amp;_I | Lychee'!D$26*'User | C_&amp;_I | Lychee'!$D$127</f>
        <v>#VALUE!</v>
      </c>
      <c r="G22" s="365" t="e">
        <f>-'User | C_&amp;_I | Lychee'!E$26*'User | C_&amp;_I | Lychee'!$D$127</f>
        <v>#VALUE!</v>
      </c>
      <c r="H22" s="365" t="e">
        <f>-'User | C_&amp;_I | Lychee'!F$26*'User | C_&amp;_I | Lychee'!$D$127</f>
        <v>#VALUE!</v>
      </c>
      <c r="I22" s="374" t="e">
        <f>-'User | C_&amp;_I | Lychee'!G$26*'User | C_&amp;_I | Lychee'!$D$127</f>
        <v>#VALUE!</v>
      </c>
      <c r="J22" s="365" t="e">
        <f>-'User | C_&amp;_I | Lychee'!H$26*'User | C_&amp;_I | Lychee'!$D$127</f>
        <v>#VALUE!</v>
      </c>
      <c r="K22" s="365" t="e">
        <f>-'User | C_&amp;_I | Lychee'!I$26*'User | C_&amp;_I | Lychee'!$D$127</f>
        <v>#VALUE!</v>
      </c>
      <c r="L22" s="365" t="e">
        <f>-'User | C_&amp;_I | Lychee'!J$26*'User | C_&amp;_I | Lychee'!$D$127</f>
        <v>#VALUE!</v>
      </c>
      <c r="M22" s="365" t="e">
        <f>-'User | C_&amp;_I | Lychee'!K$26*'User | C_&amp;_I | Lychee'!$D$127</f>
        <v>#VALUE!</v>
      </c>
      <c r="N22" s="365" t="e">
        <f>-'User | C_&amp;_I | Lychee'!L$26*'User | C_&amp;_I | Lychee'!$D$127</f>
        <v>#VALUE!</v>
      </c>
      <c r="O22" s="374" t="e">
        <f>-'User | C_&amp;_I | Lychee'!M$26*'User | C_&amp;_I | Lychee'!$D$127</f>
        <v>#VALUE!</v>
      </c>
      <c r="P22" s="365" t="e">
        <f>-'User | C_&amp;_I | Lychee'!N$26*'User | C_&amp;_I | Lychee'!$D$127</f>
        <v>#VALUE!</v>
      </c>
      <c r="Q22" s="365" t="e">
        <f>-'User | C_&amp;_I | Lychee'!O$26*'User | C_&amp;_I | Lychee'!$D$127</f>
        <v>#VALUE!</v>
      </c>
      <c r="R22" s="365" t="e">
        <f t="shared" ref="R22:AS22" si="6">Q$22</f>
        <v>#VALUE!</v>
      </c>
      <c r="S22" s="365" t="e">
        <f t="shared" si="6"/>
        <v>#VALUE!</v>
      </c>
      <c r="T22" s="365" t="e">
        <f t="shared" si="6"/>
        <v>#VALUE!</v>
      </c>
      <c r="U22" s="365" t="e">
        <f t="shared" si="6"/>
        <v>#VALUE!</v>
      </c>
      <c r="V22" s="365" t="e">
        <f t="shared" si="6"/>
        <v>#VALUE!</v>
      </c>
      <c r="W22" s="365" t="e">
        <f t="shared" si="6"/>
        <v>#VALUE!</v>
      </c>
      <c r="X22" s="374" t="e">
        <f t="shared" si="6"/>
        <v>#VALUE!</v>
      </c>
      <c r="Y22" s="365" t="e">
        <f t="shared" si="6"/>
        <v>#VALUE!</v>
      </c>
      <c r="Z22" s="365" t="e">
        <f t="shared" si="6"/>
        <v>#VALUE!</v>
      </c>
      <c r="AA22" s="365" t="e">
        <f t="shared" si="6"/>
        <v>#VALUE!</v>
      </c>
      <c r="AB22" s="365" t="e">
        <f t="shared" si="6"/>
        <v>#VALUE!</v>
      </c>
      <c r="AC22" s="365" t="e">
        <f t="shared" si="6"/>
        <v>#VALUE!</v>
      </c>
      <c r="AD22" s="365" t="e">
        <f t="shared" si="6"/>
        <v>#VALUE!</v>
      </c>
      <c r="AE22" s="365" t="e">
        <f t="shared" si="6"/>
        <v>#VALUE!</v>
      </c>
      <c r="AF22" s="365" t="e">
        <f t="shared" si="6"/>
        <v>#VALUE!</v>
      </c>
      <c r="AG22" s="374" t="e">
        <f t="shared" si="6"/>
        <v>#VALUE!</v>
      </c>
      <c r="AH22" s="365" t="e">
        <f t="shared" si="6"/>
        <v>#VALUE!</v>
      </c>
      <c r="AI22" s="365" t="e">
        <f t="shared" si="6"/>
        <v>#VALUE!</v>
      </c>
      <c r="AJ22" s="365" t="e">
        <f t="shared" si="6"/>
        <v>#VALUE!</v>
      </c>
      <c r="AK22" s="365" t="e">
        <f t="shared" si="6"/>
        <v>#VALUE!</v>
      </c>
      <c r="AL22" s="365" t="e">
        <f t="shared" si="6"/>
        <v>#VALUE!</v>
      </c>
      <c r="AM22" s="365" t="e">
        <f t="shared" si="6"/>
        <v>#VALUE!</v>
      </c>
      <c r="AN22" s="365" t="e">
        <f t="shared" si="6"/>
        <v>#VALUE!</v>
      </c>
      <c r="AO22" s="365" t="e">
        <f t="shared" si="6"/>
        <v>#VALUE!</v>
      </c>
      <c r="AP22" s="365" t="e">
        <f t="shared" si="6"/>
        <v>#VALUE!</v>
      </c>
      <c r="AQ22" s="365" t="e">
        <f t="shared" si="6"/>
        <v>#VALUE!</v>
      </c>
      <c r="AR22" s="374" t="e">
        <f t="shared" si="6"/>
        <v>#VALUE!</v>
      </c>
      <c r="AS22" s="374" t="e">
        <f t="shared" si="6"/>
        <v>#VALUE!</v>
      </c>
    </row>
    <row r="23" spans="2:45" x14ac:dyDescent="0.2">
      <c r="B23" s="445"/>
      <c r="C23" s="422"/>
      <c r="D23" s="341"/>
      <c r="E23" s="438"/>
      <c r="F23" s="367"/>
      <c r="G23" s="367"/>
      <c r="H23" s="367"/>
      <c r="I23" s="377"/>
      <c r="J23" s="367"/>
      <c r="K23" s="367"/>
      <c r="L23" s="367"/>
      <c r="M23" s="367"/>
      <c r="N23" s="367"/>
      <c r="O23" s="377"/>
      <c r="P23" s="367"/>
      <c r="Q23" s="367"/>
      <c r="R23" s="367"/>
      <c r="S23" s="367"/>
      <c r="T23" s="367"/>
      <c r="U23" s="367"/>
      <c r="V23" s="367"/>
      <c r="W23" s="367"/>
      <c r="X23" s="377"/>
      <c r="Y23" s="367"/>
      <c r="Z23" s="367"/>
      <c r="AA23" s="367"/>
      <c r="AB23" s="367"/>
      <c r="AC23" s="367"/>
      <c r="AD23" s="367"/>
      <c r="AE23" s="367"/>
      <c r="AF23" s="367"/>
      <c r="AG23" s="37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77"/>
      <c r="AS23" s="377"/>
    </row>
    <row r="24" spans="2:45" s="35" customFormat="1" x14ac:dyDescent="0.2">
      <c r="B24" s="358" t="s">
        <v>311</v>
      </c>
      <c r="C24" s="425" t="s">
        <v>19</v>
      </c>
      <c r="D24" s="392" t="e">
        <f>SUM($E24:$AS24)</f>
        <v>#VALUE!</v>
      </c>
      <c r="E24" s="439" t="e">
        <f>SUM(E$10:E$22)</f>
        <v>#VALUE!</v>
      </c>
      <c r="F24" s="368" t="e">
        <f t="shared" ref="F24:AS24" ca="1" si="7">SUM(F$10:F$22)</f>
        <v>#VALUE!</v>
      </c>
      <c r="G24" s="368" t="e">
        <f t="shared" ca="1" si="7"/>
        <v>#VALUE!</v>
      </c>
      <c r="H24" s="368" t="e">
        <f t="shared" ca="1" si="7"/>
        <v>#VALUE!</v>
      </c>
      <c r="I24" s="378" t="e">
        <f ca="1">SUM(I$10:I$22)</f>
        <v>#VALUE!</v>
      </c>
      <c r="J24" s="368" t="e">
        <f t="shared" ca="1" si="7"/>
        <v>#VALUE!</v>
      </c>
      <c r="K24" s="368" t="e">
        <f t="shared" ca="1" si="7"/>
        <v>#VALUE!</v>
      </c>
      <c r="L24" s="368" t="e">
        <f t="shared" ca="1" si="7"/>
        <v>#VALUE!</v>
      </c>
      <c r="M24" s="368" t="e">
        <f t="shared" ca="1" si="7"/>
        <v>#VALUE!</v>
      </c>
      <c r="N24" s="368" t="e">
        <f t="shared" ca="1" si="7"/>
        <v>#VALUE!</v>
      </c>
      <c r="O24" s="378" t="e">
        <f t="shared" ca="1" si="7"/>
        <v>#VALUE!</v>
      </c>
      <c r="P24" s="368" t="e">
        <f t="shared" ca="1" si="7"/>
        <v>#VALUE!</v>
      </c>
      <c r="Q24" s="368" t="e">
        <f t="shared" ca="1" si="7"/>
        <v>#VALUE!</v>
      </c>
      <c r="R24" s="368" t="e">
        <f t="shared" ca="1" si="7"/>
        <v>#VALUE!</v>
      </c>
      <c r="S24" s="368" t="e">
        <f t="shared" ca="1" si="7"/>
        <v>#VALUE!</v>
      </c>
      <c r="T24" s="368" t="e">
        <f t="shared" ca="1" si="7"/>
        <v>#VALUE!</v>
      </c>
      <c r="U24" s="368" t="e">
        <f t="shared" ca="1" si="7"/>
        <v>#VALUE!</v>
      </c>
      <c r="V24" s="368" t="e">
        <f t="shared" ca="1" si="7"/>
        <v>#VALUE!</v>
      </c>
      <c r="W24" s="368" t="e">
        <f t="shared" ca="1" si="7"/>
        <v>#VALUE!</v>
      </c>
      <c r="X24" s="378" t="e">
        <f t="shared" ca="1" si="7"/>
        <v>#VALUE!</v>
      </c>
      <c r="Y24" s="368" t="e">
        <f t="shared" ca="1" si="7"/>
        <v>#VALUE!</v>
      </c>
      <c r="Z24" s="368" t="e">
        <f t="shared" ca="1" si="7"/>
        <v>#VALUE!</v>
      </c>
      <c r="AA24" s="368" t="e">
        <f t="shared" ca="1" si="7"/>
        <v>#VALUE!</v>
      </c>
      <c r="AB24" s="368" t="e">
        <f t="shared" ca="1" si="7"/>
        <v>#VALUE!</v>
      </c>
      <c r="AC24" s="368" t="e">
        <f t="shared" ca="1" si="7"/>
        <v>#VALUE!</v>
      </c>
      <c r="AD24" s="368" t="e">
        <f t="shared" ca="1" si="7"/>
        <v>#VALUE!</v>
      </c>
      <c r="AE24" s="368" t="e">
        <f t="shared" ca="1" si="7"/>
        <v>#VALUE!</v>
      </c>
      <c r="AF24" s="368" t="e">
        <f t="shared" ca="1" si="7"/>
        <v>#VALUE!</v>
      </c>
      <c r="AG24" s="378" t="e">
        <f t="shared" ca="1" si="7"/>
        <v>#VALUE!</v>
      </c>
      <c r="AH24" s="368" t="e">
        <f t="shared" ca="1" si="7"/>
        <v>#VALUE!</v>
      </c>
      <c r="AI24" s="368" t="e">
        <f t="shared" ca="1" si="7"/>
        <v>#VALUE!</v>
      </c>
      <c r="AJ24" s="368" t="e">
        <f t="shared" ca="1" si="7"/>
        <v>#VALUE!</v>
      </c>
      <c r="AK24" s="368" t="e">
        <f t="shared" ca="1" si="7"/>
        <v>#VALUE!</v>
      </c>
      <c r="AL24" s="368" t="e">
        <f t="shared" ca="1" si="7"/>
        <v>#VALUE!</v>
      </c>
      <c r="AM24" s="368" t="e">
        <f t="shared" ca="1" si="7"/>
        <v>#VALUE!</v>
      </c>
      <c r="AN24" s="368" t="e">
        <f t="shared" ca="1" si="7"/>
        <v>#VALUE!</v>
      </c>
      <c r="AO24" s="368" t="e">
        <f t="shared" ca="1" si="7"/>
        <v>#VALUE!</v>
      </c>
      <c r="AP24" s="368" t="e">
        <f t="shared" ca="1" si="7"/>
        <v>#VALUE!</v>
      </c>
      <c r="AQ24" s="368" t="e">
        <f t="shared" ca="1" si="7"/>
        <v>#VALUE!</v>
      </c>
      <c r="AR24" s="378" t="e">
        <f t="shared" ca="1" si="7"/>
        <v>#VALUE!</v>
      </c>
      <c r="AS24" s="378" t="e">
        <f t="shared" ca="1" si="7"/>
        <v>#VALUE!</v>
      </c>
    </row>
    <row r="25" spans="2:45" x14ac:dyDescent="0.2">
      <c r="B25" s="444"/>
      <c r="C25" s="421"/>
      <c r="D25" s="342"/>
      <c r="E25" s="437"/>
      <c r="F25" s="369" t="e">
        <f ca="1">$E$24+$F$24</f>
        <v>#VALUE!</v>
      </c>
      <c r="G25" s="369" t="e">
        <f ca="1">F$25+G$24</f>
        <v>#VALUE!</v>
      </c>
      <c r="H25" s="369" t="e">
        <f ca="1">G$25+H$24</f>
        <v>#VALUE!</v>
      </c>
      <c r="I25" s="379" t="e">
        <f t="shared" ref="I25:AP25" ca="1" si="8">H$25+I$24</f>
        <v>#VALUE!</v>
      </c>
      <c r="J25" s="369" t="e">
        <f ca="1">I$25+J$24</f>
        <v>#VALUE!</v>
      </c>
      <c r="K25" s="369" t="e">
        <f ca="1">J$25+K$24</f>
        <v>#VALUE!</v>
      </c>
      <c r="L25" s="369" t="e">
        <f t="shared" ca="1" si="8"/>
        <v>#VALUE!</v>
      </c>
      <c r="M25" s="369" t="e">
        <f ca="1">L$25+M$24</f>
        <v>#VALUE!</v>
      </c>
      <c r="N25" s="369" t="e">
        <f ca="1">M$25+N$24</f>
        <v>#VALUE!</v>
      </c>
      <c r="O25" s="379" t="e">
        <f t="shared" ca="1" si="8"/>
        <v>#VALUE!</v>
      </c>
      <c r="P25" s="369" t="e">
        <f t="shared" ca="1" si="8"/>
        <v>#VALUE!</v>
      </c>
      <c r="Q25" s="369" t="e">
        <f ca="1">P$25+Q$24</f>
        <v>#VALUE!</v>
      </c>
      <c r="R25" s="369" t="e">
        <f t="shared" ca="1" si="8"/>
        <v>#VALUE!</v>
      </c>
      <c r="S25" s="369" t="e">
        <f ca="1">R$25+S$24</f>
        <v>#VALUE!</v>
      </c>
      <c r="T25" s="369" t="e">
        <f t="shared" ca="1" si="8"/>
        <v>#VALUE!</v>
      </c>
      <c r="U25" s="369" t="e">
        <f ca="1">T$25+U$24</f>
        <v>#VALUE!</v>
      </c>
      <c r="V25" s="369" t="e">
        <f t="shared" ca="1" si="8"/>
        <v>#VALUE!</v>
      </c>
      <c r="W25" s="369" t="e">
        <f t="shared" ca="1" si="8"/>
        <v>#VALUE!</v>
      </c>
      <c r="X25" s="379" t="e">
        <f t="shared" ca="1" si="8"/>
        <v>#VALUE!</v>
      </c>
      <c r="Y25" s="369" t="e">
        <f t="shared" ca="1" si="8"/>
        <v>#VALUE!</v>
      </c>
      <c r="Z25" s="369" t="e">
        <f t="shared" ca="1" si="8"/>
        <v>#VALUE!</v>
      </c>
      <c r="AA25" s="369" t="e">
        <f t="shared" ca="1" si="8"/>
        <v>#VALUE!</v>
      </c>
      <c r="AB25" s="369" t="e">
        <f t="shared" ca="1" si="8"/>
        <v>#VALUE!</v>
      </c>
      <c r="AC25" s="369" t="e">
        <f t="shared" ca="1" si="8"/>
        <v>#VALUE!</v>
      </c>
      <c r="AD25" s="369" t="e">
        <f t="shared" ca="1" si="8"/>
        <v>#VALUE!</v>
      </c>
      <c r="AE25" s="369" t="e">
        <f t="shared" ca="1" si="8"/>
        <v>#VALUE!</v>
      </c>
      <c r="AF25" s="369" t="e">
        <f t="shared" ca="1" si="8"/>
        <v>#VALUE!</v>
      </c>
      <c r="AG25" s="379" t="e">
        <f t="shared" ca="1" si="8"/>
        <v>#VALUE!</v>
      </c>
      <c r="AH25" s="369" t="e">
        <f t="shared" ca="1" si="8"/>
        <v>#VALUE!</v>
      </c>
      <c r="AI25" s="369" t="e">
        <f ca="1">AH$25+AI$24</f>
        <v>#VALUE!</v>
      </c>
      <c r="AJ25" s="369" t="e">
        <f ca="1">AI$25+AJ$24</f>
        <v>#VALUE!</v>
      </c>
      <c r="AK25" s="369" t="e">
        <f t="shared" ca="1" si="8"/>
        <v>#VALUE!</v>
      </c>
      <c r="AL25" s="369" t="e">
        <f t="shared" ca="1" si="8"/>
        <v>#VALUE!</v>
      </c>
      <c r="AM25" s="369" t="e">
        <f ca="1">AL$25+AM$24</f>
        <v>#VALUE!</v>
      </c>
      <c r="AN25" s="369" t="e">
        <f t="shared" ca="1" si="8"/>
        <v>#VALUE!</v>
      </c>
      <c r="AO25" s="369" t="e">
        <f t="shared" ca="1" si="8"/>
        <v>#VALUE!</v>
      </c>
      <c r="AP25" s="369" t="e">
        <f t="shared" ca="1" si="8"/>
        <v>#VALUE!</v>
      </c>
      <c r="AQ25" s="369" t="e">
        <f ca="1">AP$25+AQ$24</f>
        <v>#VALUE!</v>
      </c>
      <c r="AR25" s="379" t="e">
        <f ca="1">AQ$25+AR$24</f>
        <v>#VALUE!</v>
      </c>
      <c r="AS25" s="379" t="e">
        <f ca="1">AR$25+AS$24</f>
        <v>#VALUE!</v>
      </c>
    </row>
    <row r="26" spans="2:45" x14ac:dyDescent="0.2">
      <c r="B26" s="446" t="s">
        <v>312</v>
      </c>
      <c r="C26" s="423" t="s">
        <v>47</v>
      </c>
      <c r="D26" s="343"/>
      <c r="E26" s="440"/>
      <c r="F26" s="370" t="e">
        <f ca="1">'User | C_&amp;_I | Lychee'!D$25</f>
        <v>#VALUE!</v>
      </c>
      <c r="G26" s="370" t="e">
        <f ca="1">'User | C_&amp;_I | Lychee'!E$25</f>
        <v>#VALUE!</v>
      </c>
      <c r="H26" s="370" t="e">
        <f ca="1">'User | C_&amp;_I | Lychee'!F$25</f>
        <v>#VALUE!</v>
      </c>
      <c r="I26" s="380" t="e">
        <f ca="1">'User | C_&amp;_I | Lychee'!G$25</f>
        <v>#VALUE!</v>
      </c>
      <c r="J26" s="370" t="e">
        <f ca="1">'User | C_&amp;_I | Lychee'!H$25</f>
        <v>#VALUE!</v>
      </c>
      <c r="K26" s="370" t="e">
        <f ca="1">'User | C_&amp;_I | Lychee'!I$25</f>
        <v>#VALUE!</v>
      </c>
      <c r="L26" s="370" t="e">
        <f ca="1">'User | C_&amp;_I | Lychee'!J$25</f>
        <v>#VALUE!</v>
      </c>
      <c r="M26" s="370" t="e">
        <f ca="1">'User | C_&amp;_I | Lychee'!K$25</f>
        <v>#VALUE!</v>
      </c>
      <c r="N26" s="370" t="e">
        <f ca="1">'User | C_&amp;_I | Lychee'!L$25</f>
        <v>#VALUE!</v>
      </c>
      <c r="O26" s="380" t="e">
        <f ca="1">'User | C_&amp;_I | Lychee'!M$25</f>
        <v>#VALUE!</v>
      </c>
      <c r="P26" s="370" t="e">
        <f ca="1">'User | C_&amp;_I | Lychee'!N$25</f>
        <v>#VALUE!</v>
      </c>
      <c r="Q26" s="370" t="e">
        <f ca="1">'User | C_&amp;_I | Lychee'!O$25</f>
        <v>#VALUE!</v>
      </c>
      <c r="R26" s="370" t="e">
        <f ca="1">'User | C_&amp;_I | Lychee'!P$25</f>
        <v>#VALUE!</v>
      </c>
      <c r="S26" s="370" t="e">
        <f ca="1">'User | C_&amp;_I | Lychee'!Q$25</f>
        <v>#VALUE!</v>
      </c>
      <c r="T26" s="370" t="e">
        <f ca="1">'User | C_&amp;_I | Lychee'!R$25</f>
        <v>#VALUE!</v>
      </c>
      <c r="U26" s="370" t="e">
        <f ca="1">T$26</f>
        <v>#VALUE!</v>
      </c>
      <c r="V26" s="370" t="e">
        <f ca="1">U$26</f>
        <v>#VALUE!</v>
      </c>
      <c r="W26" s="370" t="e">
        <f ca="1">V$26</f>
        <v>#VALUE!</v>
      </c>
      <c r="X26" s="380" t="e">
        <f ca="1">W$26</f>
        <v>#VALUE!</v>
      </c>
      <c r="Y26" s="370" t="e">
        <f t="shared" ref="Y26:AS26" ca="1" si="9">X$26</f>
        <v>#VALUE!</v>
      </c>
      <c r="Z26" s="370" t="e">
        <f t="shared" ca="1" si="9"/>
        <v>#VALUE!</v>
      </c>
      <c r="AA26" s="370" t="e">
        <f t="shared" ca="1" si="9"/>
        <v>#VALUE!</v>
      </c>
      <c r="AB26" s="370" t="e">
        <f t="shared" ca="1" si="9"/>
        <v>#VALUE!</v>
      </c>
      <c r="AC26" s="370" t="e">
        <f t="shared" ca="1" si="9"/>
        <v>#VALUE!</v>
      </c>
      <c r="AD26" s="370" t="e">
        <f t="shared" ca="1" si="9"/>
        <v>#VALUE!</v>
      </c>
      <c r="AE26" s="370" t="e">
        <f t="shared" ca="1" si="9"/>
        <v>#VALUE!</v>
      </c>
      <c r="AF26" s="370" t="e">
        <f t="shared" ca="1" si="9"/>
        <v>#VALUE!</v>
      </c>
      <c r="AG26" s="380" t="e">
        <f t="shared" ca="1" si="9"/>
        <v>#VALUE!</v>
      </c>
      <c r="AH26" s="370" t="e">
        <f t="shared" ca="1" si="9"/>
        <v>#VALUE!</v>
      </c>
      <c r="AI26" s="370" t="e">
        <f t="shared" ca="1" si="9"/>
        <v>#VALUE!</v>
      </c>
      <c r="AJ26" s="370" t="e">
        <f t="shared" ca="1" si="9"/>
        <v>#VALUE!</v>
      </c>
      <c r="AK26" s="370" t="e">
        <f t="shared" ca="1" si="9"/>
        <v>#VALUE!</v>
      </c>
      <c r="AL26" s="370" t="e">
        <f t="shared" ca="1" si="9"/>
        <v>#VALUE!</v>
      </c>
      <c r="AM26" s="370" t="e">
        <f t="shared" ca="1" si="9"/>
        <v>#VALUE!</v>
      </c>
      <c r="AN26" s="370" t="e">
        <f t="shared" ca="1" si="9"/>
        <v>#VALUE!</v>
      </c>
      <c r="AO26" s="370" t="e">
        <f t="shared" ca="1" si="9"/>
        <v>#VALUE!</v>
      </c>
      <c r="AP26" s="370" t="e">
        <f t="shared" ca="1" si="9"/>
        <v>#VALUE!</v>
      </c>
      <c r="AQ26" s="370" t="e">
        <f t="shared" ca="1" si="9"/>
        <v>#VALUE!</v>
      </c>
      <c r="AR26" s="380" t="e">
        <f t="shared" ca="1" si="9"/>
        <v>#VALUE!</v>
      </c>
      <c r="AS26" s="380" t="e">
        <f t="shared" ca="1" si="9"/>
        <v>#VALUE!</v>
      </c>
    </row>
    <row r="27" spans="2:45" x14ac:dyDescent="0.2">
      <c r="B27" s="446" t="s">
        <v>313</v>
      </c>
      <c r="C27" s="423" t="s">
        <v>61</v>
      </c>
      <c r="D27" s="343"/>
      <c r="E27" s="440"/>
      <c r="F27" s="370" t="e">
        <f>'User | C_&amp;_I | Lychee'!D$26</f>
        <v>#VALUE!</v>
      </c>
      <c r="G27" s="370" t="e">
        <f>'User | C_&amp;_I | Lychee'!E$26</f>
        <v>#VALUE!</v>
      </c>
      <c r="H27" s="370" t="e">
        <f>'User | C_&amp;_I | Lychee'!F$26</f>
        <v>#VALUE!</v>
      </c>
      <c r="I27" s="380" t="e">
        <f>'User | C_&amp;_I | Lychee'!G$26</f>
        <v>#VALUE!</v>
      </c>
      <c r="J27" s="370" t="e">
        <f>'User | C_&amp;_I | Lychee'!H$26</f>
        <v>#VALUE!</v>
      </c>
      <c r="K27" s="370" t="e">
        <f>'User | C_&amp;_I | Lychee'!I$26</f>
        <v>#VALUE!</v>
      </c>
      <c r="L27" s="370" t="e">
        <f>'User | C_&amp;_I | Lychee'!J$26</f>
        <v>#VALUE!</v>
      </c>
      <c r="M27" s="370" t="e">
        <f>'User | C_&amp;_I | Lychee'!K$26</f>
        <v>#VALUE!</v>
      </c>
      <c r="N27" s="370" t="e">
        <f>'User | C_&amp;_I | Lychee'!L$26</f>
        <v>#VALUE!</v>
      </c>
      <c r="O27" s="380" t="e">
        <f>'User | C_&amp;_I | Lychee'!M$26</f>
        <v>#VALUE!</v>
      </c>
      <c r="P27" s="370" t="e">
        <f>'User | C_&amp;_I | Lychee'!N$26</f>
        <v>#VALUE!</v>
      </c>
      <c r="Q27" s="370" t="e">
        <f>'User | C_&amp;_I | Lychee'!O$26</f>
        <v>#VALUE!</v>
      </c>
      <c r="R27" s="370" t="e">
        <f>'User | C_&amp;_I | Lychee'!P$26</f>
        <v>#VALUE!</v>
      </c>
      <c r="S27" s="370" t="e">
        <f>'User | C_&amp;_I | Lychee'!Q$26</f>
        <v>#VALUE!</v>
      </c>
      <c r="T27" s="370" t="e">
        <f>'User | C_&amp;_I | Lychee'!R$26</f>
        <v>#VALUE!</v>
      </c>
      <c r="U27" s="370" t="e">
        <f>T$27</f>
        <v>#VALUE!</v>
      </c>
      <c r="V27" s="370" t="e">
        <f>U$27</f>
        <v>#VALUE!</v>
      </c>
      <c r="W27" s="370" t="e">
        <f>V$27</f>
        <v>#VALUE!</v>
      </c>
      <c r="X27" s="380" t="e">
        <f t="shared" ref="X27:AS27" si="10">W$27</f>
        <v>#VALUE!</v>
      </c>
      <c r="Y27" s="370" t="e">
        <f t="shared" si="10"/>
        <v>#VALUE!</v>
      </c>
      <c r="Z27" s="370" t="e">
        <f t="shared" si="10"/>
        <v>#VALUE!</v>
      </c>
      <c r="AA27" s="370" t="e">
        <f t="shared" si="10"/>
        <v>#VALUE!</v>
      </c>
      <c r="AB27" s="370" t="e">
        <f t="shared" si="10"/>
        <v>#VALUE!</v>
      </c>
      <c r="AC27" s="370" t="e">
        <f t="shared" si="10"/>
        <v>#VALUE!</v>
      </c>
      <c r="AD27" s="370" t="e">
        <f t="shared" si="10"/>
        <v>#VALUE!</v>
      </c>
      <c r="AE27" s="370" t="e">
        <f t="shared" si="10"/>
        <v>#VALUE!</v>
      </c>
      <c r="AF27" s="370" t="e">
        <f t="shared" si="10"/>
        <v>#VALUE!</v>
      </c>
      <c r="AG27" s="380" t="e">
        <f t="shared" si="10"/>
        <v>#VALUE!</v>
      </c>
      <c r="AH27" s="370" t="e">
        <f t="shared" si="10"/>
        <v>#VALUE!</v>
      </c>
      <c r="AI27" s="370" t="e">
        <f t="shared" si="10"/>
        <v>#VALUE!</v>
      </c>
      <c r="AJ27" s="370" t="e">
        <f t="shared" si="10"/>
        <v>#VALUE!</v>
      </c>
      <c r="AK27" s="370" t="e">
        <f t="shared" si="10"/>
        <v>#VALUE!</v>
      </c>
      <c r="AL27" s="370" t="e">
        <f t="shared" si="10"/>
        <v>#VALUE!</v>
      </c>
      <c r="AM27" s="370" t="e">
        <f t="shared" si="10"/>
        <v>#VALUE!</v>
      </c>
      <c r="AN27" s="370" t="e">
        <f t="shared" si="10"/>
        <v>#VALUE!</v>
      </c>
      <c r="AO27" s="370" t="e">
        <f t="shared" si="10"/>
        <v>#VALUE!</v>
      </c>
      <c r="AP27" s="370" t="e">
        <f t="shared" si="10"/>
        <v>#VALUE!</v>
      </c>
      <c r="AQ27" s="370" t="e">
        <f t="shared" si="10"/>
        <v>#VALUE!</v>
      </c>
      <c r="AR27" s="380" t="e">
        <f t="shared" si="10"/>
        <v>#VALUE!</v>
      </c>
      <c r="AS27" s="380" t="e">
        <f t="shared" si="10"/>
        <v>#VALUE!</v>
      </c>
    </row>
    <row r="28" spans="2:45" x14ac:dyDescent="0.2">
      <c r="B28" s="331" t="s">
        <v>314</v>
      </c>
      <c r="C28" s="424" t="s">
        <v>69</v>
      </c>
      <c r="D28" s="344"/>
      <c r="E28" s="441"/>
      <c r="F28" s="371" t="str">
        <f>'User | C_&amp;_I | Lychee'!$D$38</f>
        <v/>
      </c>
      <c r="G28" s="371" t="str">
        <f>'User | C_&amp;_I | Lychee'!$D$38</f>
        <v/>
      </c>
      <c r="H28" s="325" t="str">
        <f>'User | C_&amp;_I | Lychee'!$D$38</f>
        <v/>
      </c>
      <c r="I28" s="363" t="str">
        <f>'User | C_&amp;_I | Lychee'!$D$38</f>
        <v/>
      </c>
      <c r="J28" s="371" t="str">
        <f>'User | C_&amp;_I | Lychee'!$D$38</f>
        <v/>
      </c>
      <c r="K28" s="371" t="str">
        <f>'User | C_&amp;_I | Lychee'!$D$38</f>
        <v/>
      </c>
      <c r="L28" s="371" t="str">
        <f>'User | C_&amp;_I | Lychee'!$D$38</f>
        <v/>
      </c>
      <c r="M28" s="325" t="str">
        <f>'User | C_&amp;_I | Lychee'!$D$38</f>
        <v/>
      </c>
      <c r="N28" s="326" t="str">
        <f>'User | C_&amp;_I | Lychee'!$D$38</f>
        <v/>
      </c>
      <c r="O28" s="363" t="str">
        <f>'User | C_&amp;_I | Lychee'!$D$38</f>
        <v/>
      </c>
      <c r="P28" s="371" t="str">
        <f>'User | C_&amp;_I | Lychee'!$D$38</f>
        <v/>
      </c>
      <c r="Q28" s="371" t="str">
        <f>'User | C_&amp;_I | Lychee'!$D$38</f>
        <v/>
      </c>
      <c r="R28" s="371" t="str">
        <f>'User | C_&amp;_I | Lychee'!$D$38</f>
        <v/>
      </c>
      <c r="S28" s="371" t="str">
        <f>'User | C_&amp;_I | Lychee'!$D$38</f>
        <v/>
      </c>
      <c r="T28" s="371" t="str">
        <f>'User | C_&amp;_I | Lychee'!$D$38</f>
        <v/>
      </c>
      <c r="U28" s="371" t="str">
        <f>'User | C_&amp;_I | Lychee'!$D$38</f>
        <v/>
      </c>
      <c r="V28" s="371" t="str">
        <f>'User | C_&amp;_I | Lychee'!$D$38</f>
        <v/>
      </c>
      <c r="W28" s="325" t="str">
        <f>'User | C_&amp;_I | Lychee'!$D$38</f>
        <v/>
      </c>
      <c r="X28" s="363" t="str">
        <f>'User | C_&amp;_I | Lychee'!$D$38</f>
        <v/>
      </c>
      <c r="Y28" s="371" t="str">
        <f>'User | C_&amp;_I | Lychee'!$D$38</f>
        <v/>
      </c>
      <c r="Z28" s="371" t="str">
        <f>'User | C_&amp;_I | Lychee'!$D$38</f>
        <v/>
      </c>
      <c r="AA28" s="371" t="str">
        <f>'User | C_&amp;_I | Lychee'!$D$38</f>
        <v/>
      </c>
      <c r="AB28" s="371" t="str">
        <f>'User | C_&amp;_I | Lychee'!$D$38</f>
        <v/>
      </c>
      <c r="AC28" s="371" t="str">
        <f>'User | C_&amp;_I | Lychee'!$D$38</f>
        <v/>
      </c>
      <c r="AD28" s="371" t="str">
        <f>'User | C_&amp;_I | Lychee'!$D$38</f>
        <v/>
      </c>
      <c r="AE28" s="371" t="str">
        <f>'User | C_&amp;_I | Lychee'!$D$38</f>
        <v/>
      </c>
      <c r="AF28" s="325" t="str">
        <f>'User | C_&amp;_I | Lychee'!$D$38</f>
        <v/>
      </c>
      <c r="AG28" s="363" t="str">
        <f>'User | C_&amp;_I | Lychee'!$D$38</f>
        <v/>
      </c>
      <c r="AH28" s="371" t="str">
        <f>'User | C_&amp;_I | Lychee'!$D$38</f>
        <v/>
      </c>
      <c r="AI28" s="371" t="str">
        <f>'User | C_&amp;_I | Lychee'!$D$38</f>
        <v/>
      </c>
      <c r="AJ28" s="371" t="str">
        <f>'User | C_&amp;_I | Lychee'!$D$38</f>
        <v/>
      </c>
      <c r="AK28" s="371" t="str">
        <f>'User | C_&amp;_I | Lychee'!$D$38</f>
        <v/>
      </c>
      <c r="AL28" s="371" t="str">
        <f>'User | C_&amp;_I | Lychee'!$D$38</f>
        <v/>
      </c>
      <c r="AM28" s="371" t="str">
        <f>'User | C_&amp;_I | Lychee'!$D$38</f>
        <v/>
      </c>
      <c r="AN28" s="371" t="str">
        <f>'User | C_&amp;_I | Lychee'!$D$38</f>
        <v/>
      </c>
      <c r="AO28" s="371" t="str">
        <f>'User | C_&amp;_I | Lychee'!$D$38</f>
        <v/>
      </c>
      <c r="AP28" s="371" t="str">
        <f>'User | C_&amp;_I | Lychee'!$D$38</f>
        <v/>
      </c>
      <c r="AQ28" s="371" t="str">
        <f>'User | C_&amp;_I | Lychee'!$D$38</f>
        <v/>
      </c>
      <c r="AR28" s="381" t="str">
        <f>'User | C_&amp;_I | Lychee'!$D$38</f>
        <v/>
      </c>
      <c r="AS28" s="381" t="str">
        <f>'User | C_&amp;_I | Lychee'!$D$38</f>
        <v/>
      </c>
    </row>
    <row r="29" spans="2:45" x14ac:dyDescent="0.2">
      <c r="B29" s="459"/>
      <c r="C29" s="332"/>
      <c r="D29" s="324"/>
      <c r="F29" s="47"/>
      <c r="G29" s="47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82"/>
      <c r="AS29" s="324"/>
    </row>
    <row r="30" spans="2:45" x14ac:dyDescent="0.2">
      <c r="B30" s="459"/>
      <c r="C30" s="332"/>
      <c r="D30" s="324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</row>
    <row r="31" spans="2:45" ht="12.75" thickBot="1" x14ac:dyDescent="0.25">
      <c r="B31" s="396"/>
      <c r="C31" s="397"/>
      <c r="D31" s="398"/>
      <c r="F31" s="49"/>
      <c r="G31" s="49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</row>
    <row r="32" spans="2:45" ht="12.75" x14ac:dyDescent="0.2">
      <c r="B32" s="463" t="s">
        <v>315</v>
      </c>
      <c r="C32" s="481" t="s">
        <v>316</v>
      </c>
      <c r="D32" s="475">
        <f ca="1">COUNTIF($F$25:$AS$25,"&lt;0")</f>
        <v>0</v>
      </c>
      <c r="F32" s="49"/>
      <c r="G32" s="49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</row>
    <row r="33" spans="2:45" ht="12.75" x14ac:dyDescent="0.2">
      <c r="B33" s="391" t="s">
        <v>317</v>
      </c>
      <c r="C33" s="390" t="s">
        <v>53</v>
      </c>
      <c r="D33" s="345" t="e">
        <f ca="1">MAX($F$24:$AS$24)/MAX($F$28:$AS$28)</f>
        <v>#VALUE!</v>
      </c>
      <c r="F33" s="49"/>
      <c r="G33" s="49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</row>
    <row r="34" spans="2:45" ht="13.5" thickBot="1" x14ac:dyDescent="0.25">
      <c r="B34" s="464" t="s">
        <v>318</v>
      </c>
      <c r="C34" s="482" t="s">
        <v>64</v>
      </c>
      <c r="D34" s="476" t="str">
        <f>IFERROR(IRR($E$24:$AS$24)*100,"Not Applicable")</f>
        <v>Not Applicable</v>
      </c>
      <c r="F34" s="49"/>
      <c r="G34" s="49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</row>
    <row r="35" spans="2:45" ht="12.75" thickBot="1" x14ac:dyDescent="0.25">
      <c r="B35" s="399"/>
      <c r="C35" s="397"/>
      <c r="D35" s="400"/>
    </row>
    <row r="36" spans="2:45" ht="12.75" x14ac:dyDescent="0.2">
      <c r="B36" s="463" t="s">
        <v>319</v>
      </c>
      <c r="C36" s="481" t="s">
        <v>19</v>
      </c>
      <c r="D36" s="475" t="e">
        <f ca="1">NPV('User | C_&amp;_I | Lychee'!$D$34/100,$F$24:$AS$24)+$E$24</f>
        <v>#VALUE!</v>
      </c>
      <c r="E36" s="9"/>
      <c r="F36" s="9"/>
    </row>
    <row r="37" spans="2:45" ht="12.75" x14ac:dyDescent="0.2">
      <c r="B37" s="391" t="s">
        <v>320</v>
      </c>
      <c r="C37" s="390" t="s">
        <v>53</v>
      </c>
      <c r="D37" s="345" t="e">
        <f ca="1">$D$36/MAX($F$28:$AS$28)</f>
        <v>#VALUE!</v>
      </c>
    </row>
    <row r="38" spans="2:45" ht="13.5" thickBot="1" x14ac:dyDescent="0.25">
      <c r="B38" s="464" t="s">
        <v>321</v>
      </c>
      <c r="C38" s="482" t="s">
        <v>100</v>
      </c>
      <c r="D38" s="477" t="e">
        <f ca="1">$D$37/(MAX($F$27:$AS$27)/MAX($F$28:$AS$28))</f>
        <v>#VALUE!</v>
      </c>
    </row>
    <row r="39" spans="2:45" ht="12" customHeight="1" x14ac:dyDescent="0.2">
      <c r="B39" s="399"/>
      <c r="C39" s="397"/>
      <c r="D39" s="400"/>
    </row>
    <row r="40" spans="2:45" ht="12" customHeight="1" x14ac:dyDescent="0.2">
      <c r="B40" s="388"/>
      <c r="C40" s="388"/>
      <c r="D40" s="388"/>
    </row>
    <row r="41" spans="2:45" ht="12" customHeight="1" x14ac:dyDescent="0.2"/>
    <row r="42" spans="2:45" ht="12" customHeight="1" x14ac:dyDescent="0.2"/>
    <row r="43" spans="2:45" ht="12" customHeight="1" x14ac:dyDescent="0.2"/>
    <row r="44" spans="2:45" ht="12" customHeight="1" x14ac:dyDescent="0.2"/>
  </sheetData>
  <sheetProtection algorithmName="SHA-512" hashValue="/pPqO5o1sOu8TLT6yG2EZKnyEdnGNErKcxGUFoPUdPBHme0V5bO/lJTObhGZLOVUQzZuK2rV7ej6fBxIQNIgvA==" saltValue="f98Z2zO9yUCppucLvo2++Q==" spinCount="100000" sheet="1" objects="1" scenarios="1"/>
  <hyperlinks>
    <hyperlink ref="B4" location="Main_Menu!A1" display="Back to Main Menu" xr:uid="{00000000-0004-0000-1900-000000000000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4">
    <tabColor theme="7" tint="-0.499984740745262"/>
  </sheetPr>
  <dimension ref="A1:AT43"/>
  <sheetViews>
    <sheetView workbookViewId="0">
      <selection activeCell="B4" sqref="B4"/>
    </sheetView>
  </sheetViews>
  <sheetFormatPr defaultColWidth="0" defaultRowHeight="0" customHeight="1" zeroHeight="1" x14ac:dyDescent="0.2"/>
  <cols>
    <col min="1" max="1" width="2.7109375" style="8" customWidth="1"/>
    <col min="2" max="2" width="33.85546875" style="8" customWidth="1"/>
    <col min="3" max="3" width="10.42578125" style="8" customWidth="1"/>
    <col min="4" max="4" width="15.42578125" style="8" customWidth="1"/>
    <col min="5" max="45" width="13.28515625" style="8" customWidth="1"/>
    <col min="46" max="46" width="9.140625" style="8" customWidth="1"/>
    <col min="47" max="16384" width="9.140625" style="8" hidden="1"/>
  </cols>
  <sheetData>
    <row r="1" spans="2:45" ht="15" customHeight="1" x14ac:dyDescent="0.2"/>
    <row r="2" spans="2:45" ht="63.95" customHeight="1" x14ac:dyDescent="0.2"/>
    <row r="3" spans="2:45" ht="24" customHeight="1" x14ac:dyDescent="0.2"/>
    <row r="4" spans="2:45" ht="23.1" customHeight="1" x14ac:dyDescent="0.2">
      <c r="B4" s="321" t="s">
        <v>338</v>
      </c>
      <c r="C4" s="9"/>
      <c r="D4" s="9"/>
      <c r="E4" s="9"/>
      <c r="F4" s="9"/>
    </row>
    <row r="5" spans="2:45" ht="15" x14ac:dyDescent="0.2">
      <c r="B5" s="410"/>
      <c r="C5" s="9"/>
      <c r="D5" s="9"/>
      <c r="E5" s="9"/>
      <c r="F5" s="9"/>
    </row>
    <row r="6" spans="2:45" s="34" customFormat="1" ht="23.25" x14ac:dyDescent="0.25">
      <c r="B6" s="411" t="s">
        <v>323</v>
      </c>
      <c r="C6" s="33"/>
      <c r="E6" s="33"/>
      <c r="F6" s="33"/>
      <c r="G6" s="32"/>
      <c r="H6" s="32"/>
      <c r="I6" s="32"/>
      <c r="J6" s="32"/>
      <c r="K6" s="32"/>
      <c r="L6" s="32"/>
      <c r="M6" s="32"/>
      <c r="N6" s="32"/>
    </row>
    <row r="7" spans="2:45" ht="12.75" thickBot="1" x14ac:dyDescent="0.25">
      <c r="C7" s="9"/>
      <c r="D7" s="9"/>
      <c r="E7" s="9"/>
      <c r="F7" s="9"/>
    </row>
    <row r="8" spans="2:45" ht="12" x14ac:dyDescent="0.2">
      <c r="C8" s="332"/>
      <c r="D8" s="417"/>
      <c r="E8" s="9"/>
      <c r="F8" s="9"/>
    </row>
    <row r="9" spans="2:45" s="41" customFormat="1" ht="12.75" x14ac:dyDescent="0.2">
      <c r="B9" s="415" t="s">
        <v>28</v>
      </c>
      <c r="C9" s="416" t="s">
        <v>7</v>
      </c>
      <c r="D9" s="347" t="s">
        <v>298</v>
      </c>
      <c r="E9" s="351" t="s">
        <v>111</v>
      </c>
      <c r="F9" s="352" t="s">
        <v>29</v>
      </c>
      <c r="G9" s="352" t="s">
        <v>30</v>
      </c>
      <c r="H9" s="352" t="s">
        <v>31</v>
      </c>
      <c r="I9" s="352" t="s">
        <v>32</v>
      </c>
      <c r="J9" s="352" t="s">
        <v>33</v>
      </c>
      <c r="K9" s="352" t="s">
        <v>34</v>
      </c>
      <c r="L9" s="352" t="s">
        <v>35</v>
      </c>
      <c r="M9" s="352" t="s">
        <v>36</v>
      </c>
      <c r="N9" s="352" t="s">
        <v>37</v>
      </c>
      <c r="O9" s="352" t="s">
        <v>38</v>
      </c>
      <c r="P9" s="352" t="s">
        <v>39</v>
      </c>
      <c r="Q9" s="352" t="s">
        <v>40</v>
      </c>
      <c r="R9" s="352" t="s">
        <v>41</v>
      </c>
      <c r="S9" s="352" t="s">
        <v>42</v>
      </c>
      <c r="T9" s="352" t="s">
        <v>112</v>
      </c>
      <c r="U9" s="352" t="s">
        <v>113</v>
      </c>
      <c r="V9" s="352" t="s">
        <v>114</v>
      </c>
      <c r="W9" s="352" t="s">
        <v>115</v>
      </c>
      <c r="X9" s="352" t="s">
        <v>116</v>
      </c>
      <c r="Y9" s="352" t="s">
        <v>117</v>
      </c>
      <c r="Z9" s="352" t="s">
        <v>118</v>
      </c>
      <c r="AA9" s="352" t="s">
        <v>119</v>
      </c>
      <c r="AB9" s="352" t="s">
        <v>120</v>
      </c>
      <c r="AC9" s="352" t="s">
        <v>121</v>
      </c>
      <c r="AD9" s="352" t="s">
        <v>122</v>
      </c>
      <c r="AE9" s="352" t="s">
        <v>123</v>
      </c>
      <c r="AF9" s="352" t="s">
        <v>124</v>
      </c>
      <c r="AG9" s="352" t="s">
        <v>125</v>
      </c>
      <c r="AH9" s="352" t="s">
        <v>126</v>
      </c>
      <c r="AI9" s="352" t="s">
        <v>127</v>
      </c>
      <c r="AJ9" s="352" t="s">
        <v>128</v>
      </c>
      <c r="AK9" s="352" t="s">
        <v>129</v>
      </c>
      <c r="AL9" s="352" t="s">
        <v>130</v>
      </c>
      <c r="AM9" s="352" t="s">
        <v>131</v>
      </c>
      <c r="AN9" s="352" t="s">
        <v>132</v>
      </c>
      <c r="AO9" s="352" t="s">
        <v>133</v>
      </c>
      <c r="AP9" s="352" t="s">
        <v>134</v>
      </c>
      <c r="AQ9" s="352" t="s">
        <v>135</v>
      </c>
      <c r="AR9" s="352" t="s">
        <v>136</v>
      </c>
      <c r="AS9" s="352" t="s">
        <v>137</v>
      </c>
    </row>
    <row r="10" spans="2:45" ht="12" x14ac:dyDescent="0.2">
      <c r="B10" s="442" t="s">
        <v>299</v>
      </c>
      <c r="C10" s="419" t="s">
        <v>19</v>
      </c>
      <c r="D10" s="418" t="e">
        <f>SUM($E10:$AS10)</f>
        <v>#VALUE!</v>
      </c>
      <c r="E10" s="435"/>
      <c r="F10" s="384" t="e">
        <f>'User | C_&amp;_I | Macadamia'!D$24</f>
        <v>#VALUE!</v>
      </c>
      <c r="G10" s="384" t="e">
        <f>'User | C_&amp;_I | Macadamia'!E$24</f>
        <v>#VALUE!</v>
      </c>
      <c r="H10" s="384" t="e">
        <f>'User | C_&amp;_I | Macadamia'!F$24</f>
        <v>#VALUE!</v>
      </c>
      <c r="I10" s="384" t="e">
        <f>'User | C_&amp;_I | Macadamia'!G$24</f>
        <v>#VALUE!</v>
      </c>
      <c r="J10" s="384" t="e">
        <f>'User | C_&amp;_I | Macadamia'!H$24</f>
        <v>#VALUE!</v>
      </c>
      <c r="K10" s="384" t="e">
        <f>'User | C_&amp;_I | Macadamia'!I$24</f>
        <v>#VALUE!</v>
      </c>
      <c r="L10" s="384" t="e">
        <f>'User | C_&amp;_I | Macadamia'!J$24</f>
        <v>#VALUE!</v>
      </c>
      <c r="M10" s="384" t="e">
        <f>'User | C_&amp;_I | Macadamia'!K$24</f>
        <v>#VALUE!</v>
      </c>
      <c r="N10" s="384" t="e">
        <f>'User | C_&amp;_I | Macadamia'!L$24</f>
        <v>#VALUE!</v>
      </c>
      <c r="O10" s="384" t="e">
        <f>'User | C_&amp;_I | Macadamia'!M$24</f>
        <v>#VALUE!</v>
      </c>
      <c r="P10" s="384" t="e">
        <f>'User | C_&amp;_I | Macadamia'!N$24</f>
        <v>#VALUE!</v>
      </c>
      <c r="Q10" s="384" t="e">
        <f>'User | C_&amp;_I | Macadamia'!O$24</f>
        <v>#VALUE!</v>
      </c>
      <c r="R10" s="384" t="e">
        <f>'User | C_&amp;_I | Macadamia'!P$24</f>
        <v>#VALUE!</v>
      </c>
      <c r="S10" s="384" t="e">
        <f>'User | C_&amp;_I | Macadamia'!Q$24</f>
        <v>#VALUE!</v>
      </c>
      <c r="T10" s="384" t="e">
        <f>'User | C_&amp;_I | Macadamia'!R$24</f>
        <v>#VALUE!</v>
      </c>
      <c r="U10" s="384" t="e">
        <f>T$10</f>
        <v>#VALUE!</v>
      </c>
      <c r="V10" s="384" t="e">
        <f t="shared" ref="V10:AS10" si="0">U$10</f>
        <v>#VALUE!</v>
      </c>
      <c r="W10" s="384" t="e">
        <f t="shared" si="0"/>
        <v>#VALUE!</v>
      </c>
      <c r="X10" s="384" t="e">
        <f t="shared" si="0"/>
        <v>#VALUE!</v>
      </c>
      <c r="Y10" s="384" t="e">
        <f t="shared" si="0"/>
        <v>#VALUE!</v>
      </c>
      <c r="Z10" s="384" t="e">
        <f t="shared" si="0"/>
        <v>#VALUE!</v>
      </c>
      <c r="AA10" s="384" t="e">
        <f t="shared" si="0"/>
        <v>#VALUE!</v>
      </c>
      <c r="AB10" s="384" t="e">
        <f t="shared" si="0"/>
        <v>#VALUE!</v>
      </c>
      <c r="AC10" s="384" t="e">
        <f t="shared" si="0"/>
        <v>#VALUE!</v>
      </c>
      <c r="AD10" s="384" t="e">
        <f t="shared" si="0"/>
        <v>#VALUE!</v>
      </c>
      <c r="AE10" s="384" t="e">
        <f t="shared" si="0"/>
        <v>#VALUE!</v>
      </c>
      <c r="AF10" s="384" t="e">
        <f t="shared" si="0"/>
        <v>#VALUE!</v>
      </c>
      <c r="AG10" s="384" t="e">
        <f t="shared" si="0"/>
        <v>#VALUE!</v>
      </c>
      <c r="AH10" s="383" t="e">
        <f t="shared" si="0"/>
        <v>#VALUE!</v>
      </c>
      <c r="AI10" s="383" t="e">
        <f t="shared" si="0"/>
        <v>#VALUE!</v>
      </c>
      <c r="AJ10" s="383" t="e">
        <f t="shared" si="0"/>
        <v>#VALUE!</v>
      </c>
      <c r="AK10" s="383" t="e">
        <f t="shared" si="0"/>
        <v>#VALUE!</v>
      </c>
      <c r="AL10" s="383" t="e">
        <f t="shared" si="0"/>
        <v>#VALUE!</v>
      </c>
      <c r="AM10" s="384" t="e">
        <f t="shared" si="0"/>
        <v>#VALUE!</v>
      </c>
      <c r="AN10" s="383" t="e">
        <f t="shared" si="0"/>
        <v>#VALUE!</v>
      </c>
      <c r="AO10" s="383" t="e">
        <f t="shared" si="0"/>
        <v>#VALUE!</v>
      </c>
      <c r="AP10" s="383" t="e">
        <f t="shared" si="0"/>
        <v>#VALUE!</v>
      </c>
      <c r="AQ10" s="384" t="e">
        <f t="shared" si="0"/>
        <v>#VALUE!</v>
      </c>
      <c r="AR10" s="383" t="e">
        <f t="shared" si="0"/>
        <v>#VALUE!</v>
      </c>
      <c r="AS10" s="384" t="e">
        <f t="shared" si="0"/>
        <v>#VALUE!</v>
      </c>
    </row>
    <row r="11" spans="2:45" ht="12" x14ac:dyDescent="0.2">
      <c r="B11" s="443"/>
      <c r="C11" s="420"/>
      <c r="D11" s="340"/>
      <c r="E11" s="436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4"/>
      <c r="AG11" s="374"/>
      <c r="AH11" s="365"/>
      <c r="AI11" s="365"/>
      <c r="AJ11" s="365"/>
      <c r="AK11" s="365"/>
      <c r="AL11" s="365"/>
      <c r="AM11" s="374"/>
      <c r="AN11" s="365"/>
      <c r="AO11" s="365"/>
      <c r="AP11" s="365"/>
      <c r="AQ11" s="374"/>
      <c r="AR11" s="365"/>
      <c r="AS11" s="374"/>
    </row>
    <row r="12" spans="2:45" ht="12" x14ac:dyDescent="0.2">
      <c r="B12" s="444" t="s">
        <v>300</v>
      </c>
      <c r="C12" s="421" t="s">
        <v>19</v>
      </c>
      <c r="D12" s="339" t="e">
        <f t="shared" ref="D12:D22" si="1">SUM($E12:$AS12)</f>
        <v>#VALUE!</v>
      </c>
      <c r="E12" s="437" t="e">
        <f>-'User | C_&amp;_I | Macadamia'!$D$39*'User | C_&amp;_I | Macadamia'!$D$76</f>
        <v>#VALUE!</v>
      </c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66"/>
      <c r="AI12" s="366"/>
      <c r="AJ12" s="366"/>
      <c r="AK12" s="366"/>
      <c r="AL12" s="366"/>
      <c r="AM12" s="375"/>
      <c r="AN12" s="366"/>
      <c r="AO12" s="366"/>
      <c r="AP12" s="366"/>
      <c r="AQ12" s="375"/>
      <c r="AR12" s="366"/>
      <c r="AS12" s="375"/>
    </row>
    <row r="13" spans="2:45" ht="12" x14ac:dyDescent="0.2">
      <c r="B13" s="443" t="s">
        <v>301</v>
      </c>
      <c r="C13" s="420" t="s">
        <v>19</v>
      </c>
      <c r="D13" s="339" t="e">
        <f t="shared" si="1"/>
        <v>#VALUE!</v>
      </c>
      <c r="E13" s="436" t="e">
        <f>-'User | C_&amp;_I | Macadamia'!$D$39*'User | C_&amp;_I | Macadamia'!$D$77</f>
        <v>#VALUE!</v>
      </c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65"/>
      <c r="AI13" s="365"/>
      <c r="AJ13" s="365"/>
      <c r="AK13" s="365"/>
      <c r="AL13" s="365"/>
      <c r="AM13" s="374"/>
      <c r="AN13" s="365"/>
      <c r="AO13" s="365"/>
      <c r="AP13" s="365"/>
      <c r="AQ13" s="374"/>
      <c r="AR13" s="365"/>
      <c r="AS13" s="374"/>
    </row>
    <row r="14" spans="2:45" ht="12" x14ac:dyDescent="0.2">
      <c r="B14" s="443" t="s">
        <v>302</v>
      </c>
      <c r="C14" s="420" t="s">
        <v>19</v>
      </c>
      <c r="D14" s="339" t="e">
        <f>SUM($E14:$AS14)</f>
        <v>#VALUE!</v>
      </c>
      <c r="E14" s="436" t="e">
        <f>-'User | C_&amp;_I | Macadamia'!$D$39*'User | C_&amp;_I | Macadamia'!$D$78</f>
        <v>#VALUE!</v>
      </c>
      <c r="F14" s="374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2"/>
      <c r="AI14" s="372"/>
      <c r="AJ14" s="372"/>
      <c r="AK14" s="372"/>
      <c r="AL14" s="372"/>
      <c r="AM14" s="376"/>
      <c r="AN14" s="372"/>
      <c r="AO14" s="372"/>
      <c r="AP14" s="372"/>
      <c r="AQ14" s="376"/>
      <c r="AR14" s="372"/>
      <c r="AS14" s="376"/>
    </row>
    <row r="15" spans="2:45" ht="12" x14ac:dyDescent="0.2">
      <c r="B15" s="443" t="s">
        <v>303</v>
      </c>
      <c r="C15" s="420" t="s">
        <v>19</v>
      </c>
      <c r="D15" s="339" t="e">
        <f t="shared" si="1"/>
        <v>#VALUE!</v>
      </c>
      <c r="E15" s="436" t="e">
        <f>-'User | C_&amp;_I | Macadamia'!$D$39*'User | C_&amp;_I | Macadamia'!$D$79*'User | C_&amp;_I | Macadamia'!$D$80</f>
        <v>#VALUE!</v>
      </c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65"/>
      <c r="AI15" s="365"/>
      <c r="AJ15" s="365"/>
      <c r="AK15" s="365"/>
      <c r="AL15" s="365"/>
      <c r="AM15" s="374"/>
      <c r="AN15" s="365"/>
      <c r="AO15" s="365"/>
      <c r="AP15" s="365"/>
      <c r="AQ15" s="374"/>
      <c r="AR15" s="365"/>
      <c r="AS15" s="374"/>
    </row>
    <row r="16" spans="2:45" ht="12" x14ac:dyDescent="0.2">
      <c r="B16" s="443" t="s">
        <v>304</v>
      </c>
      <c r="C16" s="420" t="s">
        <v>19</v>
      </c>
      <c r="D16" s="339" t="e">
        <f>SUM($E16:$AS16)</f>
        <v>#VALUE!</v>
      </c>
      <c r="E16" s="436" t="e">
        <f>-MAX($F$27:$AS$27)*'User | C_&amp;_I | Macadamia'!$D$81</f>
        <v>#VALUE!</v>
      </c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65"/>
      <c r="AI16" s="365"/>
      <c r="AJ16" s="365"/>
      <c r="AK16" s="365"/>
      <c r="AL16" s="365"/>
      <c r="AM16" s="374"/>
      <c r="AN16" s="365"/>
      <c r="AO16" s="365"/>
      <c r="AP16" s="365"/>
      <c r="AQ16" s="374"/>
      <c r="AR16" s="365"/>
      <c r="AS16" s="374"/>
    </row>
    <row r="17" spans="2:45" ht="12" x14ac:dyDescent="0.2">
      <c r="B17" s="443" t="s">
        <v>324</v>
      </c>
      <c r="C17" s="420" t="s">
        <v>19</v>
      </c>
      <c r="D17" s="339" t="e">
        <f>SUM($E17:$AS17)</f>
        <v>#VALUE!</v>
      </c>
      <c r="E17" s="436" t="e">
        <f>-'User | C_&amp;_I | Macadamia'!$D$82</f>
        <v>#VALUE!</v>
      </c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74"/>
      <c r="AB17" s="374"/>
      <c r="AC17" s="374"/>
      <c r="AD17" s="374"/>
      <c r="AE17" s="374"/>
      <c r="AF17" s="374"/>
      <c r="AG17" s="374"/>
      <c r="AH17" s="365"/>
      <c r="AI17" s="365"/>
      <c r="AJ17" s="365"/>
      <c r="AK17" s="365"/>
      <c r="AL17" s="365"/>
      <c r="AM17" s="374"/>
      <c r="AN17" s="365"/>
      <c r="AO17" s="365"/>
      <c r="AP17" s="365"/>
      <c r="AQ17" s="374"/>
      <c r="AR17" s="365"/>
      <c r="AS17" s="374"/>
    </row>
    <row r="18" spans="2:45" ht="12" x14ac:dyDescent="0.2">
      <c r="B18" s="443" t="s">
        <v>306</v>
      </c>
      <c r="C18" s="420" t="s">
        <v>19</v>
      </c>
      <c r="D18" s="339" t="e">
        <f t="shared" si="1"/>
        <v>#VALUE!</v>
      </c>
      <c r="E18" s="436" t="e">
        <f>-SUMIFS('User | C_&amp;_I | Macadamia'!$D$86:$D$95,'User | C_&amp;_I | Macadamia'!M$86:M$95,"=1")</f>
        <v>#VALUE!</v>
      </c>
      <c r="F18" s="374">
        <f>-SUMIFS('User | C_&amp;_I | Macadamia'!$D$86:$D$95,'User | C_&amp;_I | Macadamia'!N$86:N$95,"=1")</f>
        <v>0</v>
      </c>
      <c r="G18" s="374">
        <f>-SUMIFS('User | C_&amp;_I | Macadamia'!$D$86:$D$95,'User | C_&amp;_I | Macadamia'!O$86:O$95,"=1")</f>
        <v>0</v>
      </c>
      <c r="H18" s="374" t="e">
        <f>-SUMIFS('User | C_&amp;_I | Macadamia'!$D$86:$D$95,'User | C_&amp;_I | Macadamia'!P$86:P$95,"=1")</f>
        <v>#VALUE!</v>
      </c>
      <c r="I18" s="374">
        <f>-SUMIFS('User | C_&amp;_I | Macadamia'!$D$86:$D$95,'User | C_&amp;_I | Macadamia'!Q$86:Q$95,"=1")</f>
        <v>0</v>
      </c>
      <c r="J18" s="374" t="e">
        <f>-SUMIFS('User | C_&amp;_I | Macadamia'!$D$86:$D$95,'User | C_&amp;_I | Macadamia'!R$86:R$95,"=1")</f>
        <v>#VALUE!</v>
      </c>
      <c r="K18" s="374">
        <f>-SUMIFS('User | C_&amp;_I | Macadamia'!$D$86:$D$95,'User | C_&amp;_I | Macadamia'!S$86:S$95,"=1")</f>
        <v>0</v>
      </c>
      <c r="L18" s="374">
        <f>-SUMIFS('User | C_&amp;_I | Macadamia'!$D$86:$D$95,'User | C_&amp;_I | Macadamia'!T$86:T$95,"=1")</f>
        <v>0</v>
      </c>
      <c r="M18" s="374">
        <f>-SUMIFS('User | C_&amp;_I | Macadamia'!$D$86:$D$95,'User | C_&amp;_I | Macadamia'!U$86:U$95,"=1")</f>
        <v>0</v>
      </c>
      <c r="N18" s="374">
        <f>-SUMIFS('User | C_&amp;_I | Macadamia'!$D$86:$D$95,'User | C_&amp;_I | Macadamia'!V$86:V$95,"=1")</f>
        <v>0</v>
      </c>
      <c r="O18" s="374" t="e">
        <f>-SUMIFS('User | C_&amp;_I | Macadamia'!$D$86:$D$95,'User | C_&amp;_I | Macadamia'!W$86:W$95,"=1")</f>
        <v>#VALUE!</v>
      </c>
      <c r="P18" s="374">
        <f>-SUMIFS('User | C_&amp;_I | Macadamia'!$D$86:$D$95,'User | C_&amp;_I | Macadamia'!X$86:X$95,"=1")</f>
        <v>0</v>
      </c>
      <c r="Q18" s="374">
        <f>-SUMIFS('User | C_&amp;_I | Macadamia'!$D$86:$D$95,'User | C_&amp;_I | Macadamia'!Y$86:Y$95,"=1")</f>
        <v>0</v>
      </c>
      <c r="R18" s="374">
        <f>-SUMIFS('User | C_&amp;_I | Macadamia'!$D$86:$D$95,'User | C_&amp;_I | Macadamia'!Z$86:Z$95,"=1")</f>
        <v>0</v>
      </c>
      <c r="S18" s="374">
        <f>-SUMIFS('User | C_&amp;_I | Macadamia'!$D$86:$D$95,'User | C_&amp;_I | Macadamia'!AA$86:AA$95,"=1")</f>
        <v>0</v>
      </c>
      <c r="T18" s="374" t="e">
        <f>-SUMIFS('User | C_&amp;_I | Macadamia'!$D$86:$D$95,'User | C_&amp;_I | Macadamia'!AB$86:AB$95,"=1")</f>
        <v>#VALUE!</v>
      </c>
      <c r="U18" s="374">
        <f>-SUMIFS('User | C_&amp;_I | Macadamia'!$D$86:$D$95,'User | C_&amp;_I | Macadamia'!AC$86:AC$95,"=1")</f>
        <v>0</v>
      </c>
      <c r="V18" s="374">
        <f>-SUMIFS('User | C_&amp;_I | Macadamia'!$D$86:$D$95,'User | C_&amp;_I | Macadamia'!AD$86:AD$95,"=1")</f>
        <v>0</v>
      </c>
      <c r="W18" s="374">
        <f>-SUMIFS('User | C_&amp;_I | Macadamia'!$D$86:$D$95,'User | C_&amp;_I | Macadamia'!AE$86:AE$95,"=1")</f>
        <v>0</v>
      </c>
      <c r="X18" s="374">
        <f>-SUMIFS('User | C_&amp;_I | Macadamia'!$D$86:$D$95,'User | C_&amp;_I | Macadamia'!AF$86:AF$95,"=1")</f>
        <v>0</v>
      </c>
      <c r="Y18" s="374" t="e">
        <f>-SUMIFS('User | C_&amp;_I | Macadamia'!$D$86:$D$95,'User | C_&amp;_I | Macadamia'!AG$86:AG$95,"=1")</f>
        <v>#VALUE!</v>
      </c>
      <c r="Z18" s="374">
        <f>-SUMIFS('User | C_&amp;_I | Macadamia'!$D$86:$D$95,'User | C_&amp;_I | Macadamia'!AH$86:AH$95,"=1")</f>
        <v>0</v>
      </c>
      <c r="AA18" s="374">
        <f>-SUMIFS('User | C_&amp;_I | Macadamia'!$D$86:$D$95,'User | C_&amp;_I | Macadamia'!AI$86:AI$95,"=1")</f>
        <v>0</v>
      </c>
      <c r="AB18" s="374" t="e">
        <f>-SUMIFS('User | C_&amp;_I | Macadamia'!$D$86:$D$95,'User | C_&amp;_I | Macadamia'!AJ$86:AJ$95,"=1")</f>
        <v>#VALUE!</v>
      </c>
      <c r="AC18" s="374">
        <f>-SUMIFS('User | C_&amp;_I | Macadamia'!$D$86:$D$95,'User | C_&amp;_I | Macadamia'!AK$86:AK$95,"=1")</f>
        <v>0</v>
      </c>
      <c r="AD18" s="374" t="e">
        <f>-SUMIFS('User | C_&amp;_I | Macadamia'!$D$86:$D$95,'User | C_&amp;_I | Macadamia'!AL$86:AL$95,"=1")</f>
        <v>#VALUE!</v>
      </c>
      <c r="AE18" s="374">
        <f>-SUMIFS('User | C_&amp;_I | Macadamia'!$D$86:$D$95,'User | C_&amp;_I | Macadamia'!AM$86:AM$95,"=1")</f>
        <v>0</v>
      </c>
      <c r="AF18" s="374">
        <f>-SUMIFS('User | C_&amp;_I | Macadamia'!$D$86:$D$95,'User | C_&amp;_I | Macadamia'!AN$86:AN$95,"=1")</f>
        <v>0</v>
      </c>
      <c r="AG18" s="374">
        <f>-SUMIFS('User | C_&amp;_I | Macadamia'!$D$86:$D$95,'User | C_&amp;_I | Macadamia'!AO$86:AO$95,"=1")</f>
        <v>0</v>
      </c>
      <c r="AH18" s="365">
        <f>-SUMIFS('User | C_&amp;_I | Macadamia'!$D$86:$D$95,'User | C_&amp;_I | Macadamia'!AP$86:AP$95,"=1")</f>
        <v>0</v>
      </c>
      <c r="AI18" s="365" t="e">
        <f>-SUMIFS('User | C_&amp;_I | Macadamia'!$D$86:$D$95,'User | C_&amp;_I | Macadamia'!AQ$86:AQ$95,"=1")</f>
        <v>#VALUE!</v>
      </c>
      <c r="AJ18" s="365">
        <f>-SUMIFS('User | C_&amp;_I | Macadamia'!$D$86:$D$95,'User | C_&amp;_I | Macadamia'!AR$86:AR$95,"=1")</f>
        <v>0</v>
      </c>
      <c r="AK18" s="365">
        <f>-SUMIFS('User | C_&amp;_I | Macadamia'!$D$86:$D$95,'User | C_&amp;_I | Macadamia'!AS$86:AS$95,"=1")</f>
        <v>0</v>
      </c>
      <c r="AL18" s="365">
        <f>-SUMIFS('User | C_&amp;_I | Macadamia'!$D$86:$D$95,'User | C_&amp;_I | Macadamia'!AT$86:AT$95,"=1")</f>
        <v>0</v>
      </c>
      <c r="AM18" s="374">
        <f>-SUMIFS('User | C_&amp;_I | Macadamia'!$D$86:$D$95,'User | C_&amp;_I | Macadamia'!AU$86:AU$95,"=1")</f>
        <v>0</v>
      </c>
      <c r="AN18" s="365" t="e">
        <f>-SUMIFS('User | C_&amp;_I | Macadamia'!$D$86:$D$95,'User | C_&amp;_I | Macadamia'!AV$86:AV$95,"=1")</f>
        <v>#VALUE!</v>
      </c>
      <c r="AO18" s="365">
        <f>-SUMIFS('User | C_&amp;_I | Macadamia'!$D$86:$D$95,'User | C_&amp;_I | Macadamia'!AW$86:AW$95,"=1")</f>
        <v>0</v>
      </c>
      <c r="AP18" s="365">
        <f>-SUMIFS('User | C_&amp;_I | Macadamia'!$D$86:$D$95,'User | C_&amp;_I | Macadamia'!AX$86:AX$95,"=1")</f>
        <v>0</v>
      </c>
      <c r="AQ18" s="374">
        <f>-SUMIFS('User | C_&amp;_I | Macadamia'!$D$86:$D$95,'User | C_&amp;_I | Macadamia'!AY$86:AY$95,"=1")</f>
        <v>0</v>
      </c>
      <c r="AR18" s="365">
        <f>-SUMIFS('User | C_&amp;_I | Macadamia'!$D$86:$D$95,'User | C_&amp;_I | Macadamia'!AZ$86:AZ$95,"=1")</f>
        <v>0</v>
      </c>
      <c r="AS18" s="374" t="e">
        <f>-SUMIFS('User | C_&amp;_I | Macadamia'!$D$86:$D$95,'User | C_&amp;_I | Macadamia'!BA$86:BA$95,"=1")</f>
        <v>#VALUE!</v>
      </c>
    </row>
    <row r="19" spans="2:45" ht="12" x14ac:dyDescent="0.2">
      <c r="B19" s="443" t="s">
        <v>307</v>
      </c>
      <c r="C19" s="420" t="s">
        <v>19</v>
      </c>
      <c r="D19" s="339" t="e">
        <f t="shared" si="1"/>
        <v>#VALUE!</v>
      </c>
      <c r="E19" s="436"/>
      <c r="F19" s="374" t="e">
        <f>-('User | C_&amp;_I | Macadamia'!D$19)</f>
        <v>#VALUE!</v>
      </c>
      <c r="G19" s="374" t="e">
        <f>-('User | C_&amp;_I | Macadamia'!E$19)</f>
        <v>#VALUE!</v>
      </c>
      <c r="H19" s="374" t="e">
        <f>-('User | C_&amp;_I | Macadamia'!F$19)</f>
        <v>#VALUE!</v>
      </c>
      <c r="I19" s="374" t="e">
        <f>-('User | C_&amp;_I | Macadamia'!G$19)</f>
        <v>#VALUE!</v>
      </c>
      <c r="J19" s="374" t="e">
        <f>-('User | C_&amp;_I | Macadamia'!H$19)</f>
        <v>#VALUE!</v>
      </c>
      <c r="K19" s="374" t="e">
        <f>-('User | C_&amp;_I | Macadamia'!I$19)</f>
        <v>#VALUE!</v>
      </c>
      <c r="L19" s="374" t="e">
        <f>-('User | C_&amp;_I | Macadamia'!J$19)</f>
        <v>#VALUE!</v>
      </c>
      <c r="M19" s="374" t="e">
        <f>-('User | C_&amp;_I | Macadamia'!K$19)</f>
        <v>#VALUE!</v>
      </c>
      <c r="N19" s="374" t="e">
        <f>-('User | C_&amp;_I | Macadamia'!L$19)</f>
        <v>#VALUE!</v>
      </c>
      <c r="O19" s="374" t="e">
        <f>-('User | C_&amp;_I | Macadamia'!M$19)</f>
        <v>#VALUE!</v>
      </c>
      <c r="P19" s="374" t="e">
        <f>-('User | C_&amp;_I | Macadamia'!N$19)</f>
        <v>#VALUE!</v>
      </c>
      <c r="Q19" s="374" t="e">
        <f>-('User | C_&amp;_I | Macadamia'!O$19)</f>
        <v>#VALUE!</v>
      </c>
      <c r="R19" s="374" t="e">
        <f>-('User | C_&amp;_I | Macadamia'!P$19)</f>
        <v>#VALUE!</v>
      </c>
      <c r="S19" s="374" t="e">
        <f>-('User | C_&amp;_I | Macadamia'!Q$19)</f>
        <v>#VALUE!</v>
      </c>
      <c r="T19" s="374" t="e">
        <f>-('User | C_&amp;_I | Macadamia'!R$19)</f>
        <v>#VALUE!</v>
      </c>
      <c r="U19" s="374" t="e">
        <f>T$19</f>
        <v>#VALUE!</v>
      </c>
      <c r="V19" s="374" t="e">
        <f t="shared" ref="V19:AS19" si="2">U$19</f>
        <v>#VALUE!</v>
      </c>
      <c r="W19" s="374" t="e">
        <f t="shared" si="2"/>
        <v>#VALUE!</v>
      </c>
      <c r="X19" s="374" t="e">
        <f t="shared" si="2"/>
        <v>#VALUE!</v>
      </c>
      <c r="Y19" s="374" t="e">
        <f t="shared" si="2"/>
        <v>#VALUE!</v>
      </c>
      <c r="Z19" s="374" t="e">
        <f t="shared" si="2"/>
        <v>#VALUE!</v>
      </c>
      <c r="AA19" s="374" t="e">
        <f t="shared" si="2"/>
        <v>#VALUE!</v>
      </c>
      <c r="AB19" s="374" t="e">
        <f t="shared" si="2"/>
        <v>#VALUE!</v>
      </c>
      <c r="AC19" s="374" t="e">
        <f t="shared" si="2"/>
        <v>#VALUE!</v>
      </c>
      <c r="AD19" s="374" t="e">
        <f t="shared" si="2"/>
        <v>#VALUE!</v>
      </c>
      <c r="AE19" s="374" t="e">
        <f t="shared" si="2"/>
        <v>#VALUE!</v>
      </c>
      <c r="AF19" s="374" t="e">
        <f t="shared" si="2"/>
        <v>#VALUE!</v>
      </c>
      <c r="AG19" s="374" t="e">
        <f t="shared" si="2"/>
        <v>#VALUE!</v>
      </c>
      <c r="AH19" s="365" t="e">
        <f t="shared" si="2"/>
        <v>#VALUE!</v>
      </c>
      <c r="AI19" s="365" t="e">
        <f t="shared" si="2"/>
        <v>#VALUE!</v>
      </c>
      <c r="AJ19" s="365" t="e">
        <f t="shared" si="2"/>
        <v>#VALUE!</v>
      </c>
      <c r="AK19" s="365" t="e">
        <f t="shared" si="2"/>
        <v>#VALUE!</v>
      </c>
      <c r="AL19" s="365" t="e">
        <f t="shared" si="2"/>
        <v>#VALUE!</v>
      </c>
      <c r="AM19" s="374" t="e">
        <f t="shared" si="2"/>
        <v>#VALUE!</v>
      </c>
      <c r="AN19" s="365" t="e">
        <f t="shared" si="2"/>
        <v>#VALUE!</v>
      </c>
      <c r="AO19" s="365" t="e">
        <f t="shared" si="2"/>
        <v>#VALUE!</v>
      </c>
      <c r="AP19" s="365" t="e">
        <f t="shared" si="2"/>
        <v>#VALUE!</v>
      </c>
      <c r="AQ19" s="374" t="e">
        <f t="shared" si="2"/>
        <v>#VALUE!</v>
      </c>
      <c r="AR19" s="365" t="e">
        <f t="shared" si="2"/>
        <v>#VALUE!</v>
      </c>
      <c r="AS19" s="374" t="e">
        <f t="shared" si="2"/>
        <v>#VALUE!</v>
      </c>
    </row>
    <row r="20" spans="2:45" ht="12" x14ac:dyDescent="0.2">
      <c r="B20" s="443" t="s">
        <v>308</v>
      </c>
      <c r="C20" s="420" t="s">
        <v>19</v>
      </c>
      <c r="D20" s="339" t="e">
        <f>SUM($E20:$AS20)</f>
        <v>#VALUE!</v>
      </c>
      <c r="E20" s="436"/>
      <c r="F20" s="374" t="e">
        <f>-'User | C_&amp;_I | Macadamia'!D$20</f>
        <v>#VALUE!</v>
      </c>
      <c r="G20" s="374" t="e">
        <f>-'User | C_&amp;_I | Macadamia'!E$20</f>
        <v>#VALUE!</v>
      </c>
      <c r="H20" s="374" t="e">
        <f>-'User | C_&amp;_I | Macadamia'!F$20</f>
        <v>#VALUE!</v>
      </c>
      <c r="I20" s="374" t="e">
        <f>-'User | C_&amp;_I | Macadamia'!G$20</f>
        <v>#VALUE!</v>
      </c>
      <c r="J20" s="374" t="e">
        <f>-'User | C_&amp;_I | Macadamia'!H$20</f>
        <v>#VALUE!</v>
      </c>
      <c r="K20" s="374" t="e">
        <f>-'User | C_&amp;_I | Macadamia'!I$20</f>
        <v>#VALUE!</v>
      </c>
      <c r="L20" s="374" t="e">
        <f>-'User | C_&amp;_I | Macadamia'!J$20</f>
        <v>#VALUE!</v>
      </c>
      <c r="M20" s="374" t="e">
        <f>-'User | C_&amp;_I | Macadamia'!K$20</f>
        <v>#VALUE!</v>
      </c>
      <c r="N20" s="374" t="e">
        <f>-'User | C_&amp;_I | Macadamia'!L$20</f>
        <v>#VALUE!</v>
      </c>
      <c r="O20" s="374" t="e">
        <f>-'User | C_&amp;_I | Macadamia'!M$20</f>
        <v>#VALUE!</v>
      </c>
      <c r="P20" s="374" t="e">
        <f>-'User | C_&amp;_I | Macadamia'!N$20</f>
        <v>#VALUE!</v>
      </c>
      <c r="Q20" s="374" t="e">
        <f>-'User | C_&amp;_I | Macadamia'!O$20</f>
        <v>#VALUE!</v>
      </c>
      <c r="R20" s="374" t="e">
        <f>-'User | C_&amp;_I | Macadamia'!P$20</f>
        <v>#VALUE!</v>
      </c>
      <c r="S20" s="374" t="e">
        <f>-'User | C_&amp;_I | Macadamia'!Q$20</f>
        <v>#VALUE!</v>
      </c>
      <c r="T20" s="374" t="e">
        <f>-'User | C_&amp;_I | Macadamia'!R$20</f>
        <v>#VALUE!</v>
      </c>
      <c r="U20" s="374" t="e">
        <f t="shared" ref="U20:AS20" si="3">T$20</f>
        <v>#VALUE!</v>
      </c>
      <c r="V20" s="374" t="e">
        <f t="shared" si="3"/>
        <v>#VALUE!</v>
      </c>
      <c r="W20" s="374" t="e">
        <f t="shared" si="3"/>
        <v>#VALUE!</v>
      </c>
      <c r="X20" s="374" t="e">
        <f t="shared" si="3"/>
        <v>#VALUE!</v>
      </c>
      <c r="Y20" s="374" t="e">
        <f t="shared" si="3"/>
        <v>#VALUE!</v>
      </c>
      <c r="Z20" s="374" t="e">
        <f t="shared" si="3"/>
        <v>#VALUE!</v>
      </c>
      <c r="AA20" s="374" t="e">
        <f t="shared" si="3"/>
        <v>#VALUE!</v>
      </c>
      <c r="AB20" s="374" t="e">
        <f t="shared" si="3"/>
        <v>#VALUE!</v>
      </c>
      <c r="AC20" s="374" t="e">
        <f t="shared" si="3"/>
        <v>#VALUE!</v>
      </c>
      <c r="AD20" s="374" t="e">
        <f t="shared" si="3"/>
        <v>#VALUE!</v>
      </c>
      <c r="AE20" s="374" t="e">
        <f t="shared" si="3"/>
        <v>#VALUE!</v>
      </c>
      <c r="AF20" s="374" t="e">
        <f t="shared" si="3"/>
        <v>#VALUE!</v>
      </c>
      <c r="AG20" s="374" t="e">
        <f t="shared" si="3"/>
        <v>#VALUE!</v>
      </c>
      <c r="AH20" s="365" t="e">
        <f t="shared" si="3"/>
        <v>#VALUE!</v>
      </c>
      <c r="AI20" s="365" t="e">
        <f t="shared" si="3"/>
        <v>#VALUE!</v>
      </c>
      <c r="AJ20" s="365" t="e">
        <f t="shared" si="3"/>
        <v>#VALUE!</v>
      </c>
      <c r="AK20" s="365" t="e">
        <f t="shared" si="3"/>
        <v>#VALUE!</v>
      </c>
      <c r="AL20" s="365" t="e">
        <f t="shared" si="3"/>
        <v>#VALUE!</v>
      </c>
      <c r="AM20" s="374" t="e">
        <f t="shared" si="3"/>
        <v>#VALUE!</v>
      </c>
      <c r="AN20" s="365" t="e">
        <f t="shared" si="3"/>
        <v>#VALUE!</v>
      </c>
      <c r="AO20" s="365" t="e">
        <f t="shared" si="3"/>
        <v>#VALUE!</v>
      </c>
      <c r="AP20" s="365" t="e">
        <f t="shared" si="3"/>
        <v>#VALUE!</v>
      </c>
      <c r="AQ20" s="374" t="e">
        <f t="shared" si="3"/>
        <v>#VALUE!</v>
      </c>
      <c r="AR20" s="365" t="e">
        <f t="shared" si="3"/>
        <v>#VALUE!</v>
      </c>
      <c r="AS20" s="374" t="e">
        <f t="shared" si="3"/>
        <v>#VALUE!</v>
      </c>
    </row>
    <row r="21" spans="2:45" ht="12" x14ac:dyDescent="0.2">
      <c r="B21" s="443" t="s">
        <v>309</v>
      </c>
      <c r="C21" s="420" t="s">
        <v>19</v>
      </c>
      <c r="D21" s="339" t="e">
        <f>SUM($E21:$AS21)</f>
        <v>#VALUE!</v>
      </c>
      <c r="E21" s="436"/>
      <c r="F21" s="374" t="e">
        <f>-'User | C_&amp;_I | Macadamia'!D$22</f>
        <v>#VALUE!</v>
      </c>
      <c r="G21" s="374" t="e">
        <f>-'User | C_&amp;_I | Macadamia'!E$22</f>
        <v>#VALUE!</v>
      </c>
      <c r="H21" s="374" t="e">
        <f>-'User | C_&amp;_I | Macadamia'!F$22</f>
        <v>#VALUE!</v>
      </c>
      <c r="I21" s="374" t="e">
        <f>-'User | C_&amp;_I | Macadamia'!G$22</f>
        <v>#VALUE!</v>
      </c>
      <c r="J21" s="374" t="e">
        <f>-'User | C_&amp;_I | Macadamia'!H$22</f>
        <v>#VALUE!</v>
      </c>
      <c r="K21" s="374" t="e">
        <f>-'User | C_&amp;_I | Macadamia'!I$22</f>
        <v>#VALUE!</v>
      </c>
      <c r="L21" s="374" t="e">
        <f>-'User | C_&amp;_I | Macadamia'!J$22</f>
        <v>#VALUE!</v>
      </c>
      <c r="M21" s="374" t="e">
        <f>-'User | C_&amp;_I | Macadamia'!K$22</f>
        <v>#VALUE!</v>
      </c>
      <c r="N21" s="374" t="e">
        <f>-'User | C_&amp;_I | Macadamia'!L$22</f>
        <v>#VALUE!</v>
      </c>
      <c r="O21" s="374" t="e">
        <f>-'User | C_&amp;_I | Macadamia'!M$22</f>
        <v>#VALUE!</v>
      </c>
      <c r="P21" s="374" t="e">
        <f>-'User | C_&amp;_I | Macadamia'!N$22</f>
        <v>#VALUE!</v>
      </c>
      <c r="Q21" s="374" t="e">
        <f>-'User | C_&amp;_I | Macadamia'!O$22</f>
        <v>#VALUE!</v>
      </c>
      <c r="R21" s="374" t="e">
        <f>-'User | C_&amp;_I | Macadamia'!P$22</f>
        <v>#VALUE!</v>
      </c>
      <c r="S21" s="374" t="e">
        <f>-'User | C_&amp;_I | Macadamia'!Q$22</f>
        <v>#VALUE!</v>
      </c>
      <c r="T21" s="374" t="e">
        <f>-'User | C_&amp;_I | Macadamia'!R$22</f>
        <v>#VALUE!</v>
      </c>
      <c r="U21" s="374" t="e">
        <f t="shared" ref="U21:AS21" si="4">T$21</f>
        <v>#VALUE!</v>
      </c>
      <c r="V21" s="374" t="e">
        <f t="shared" si="4"/>
        <v>#VALUE!</v>
      </c>
      <c r="W21" s="374" t="e">
        <f t="shared" si="4"/>
        <v>#VALUE!</v>
      </c>
      <c r="X21" s="374" t="e">
        <f t="shared" si="4"/>
        <v>#VALUE!</v>
      </c>
      <c r="Y21" s="374" t="e">
        <f t="shared" si="4"/>
        <v>#VALUE!</v>
      </c>
      <c r="Z21" s="374" t="e">
        <f t="shared" si="4"/>
        <v>#VALUE!</v>
      </c>
      <c r="AA21" s="374" t="e">
        <f t="shared" si="4"/>
        <v>#VALUE!</v>
      </c>
      <c r="AB21" s="374" t="e">
        <f t="shared" si="4"/>
        <v>#VALUE!</v>
      </c>
      <c r="AC21" s="374" t="e">
        <f t="shared" si="4"/>
        <v>#VALUE!</v>
      </c>
      <c r="AD21" s="374" t="e">
        <f t="shared" si="4"/>
        <v>#VALUE!</v>
      </c>
      <c r="AE21" s="374" t="e">
        <f t="shared" si="4"/>
        <v>#VALUE!</v>
      </c>
      <c r="AF21" s="374" t="e">
        <f t="shared" si="4"/>
        <v>#VALUE!</v>
      </c>
      <c r="AG21" s="374" t="e">
        <f t="shared" si="4"/>
        <v>#VALUE!</v>
      </c>
      <c r="AH21" s="365" t="e">
        <f t="shared" si="4"/>
        <v>#VALUE!</v>
      </c>
      <c r="AI21" s="365" t="e">
        <f t="shared" si="4"/>
        <v>#VALUE!</v>
      </c>
      <c r="AJ21" s="365" t="e">
        <f t="shared" si="4"/>
        <v>#VALUE!</v>
      </c>
      <c r="AK21" s="365" t="e">
        <f t="shared" si="4"/>
        <v>#VALUE!</v>
      </c>
      <c r="AL21" s="365" t="e">
        <f t="shared" si="4"/>
        <v>#VALUE!</v>
      </c>
      <c r="AM21" s="374" t="e">
        <f t="shared" si="4"/>
        <v>#VALUE!</v>
      </c>
      <c r="AN21" s="365" t="e">
        <f t="shared" si="4"/>
        <v>#VALUE!</v>
      </c>
      <c r="AO21" s="365" t="e">
        <f t="shared" si="4"/>
        <v>#VALUE!</v>
      </c>
      <c r="AP21" s="365" t="e">
        <f t="shared" si="4"/>
        <v>#VALUE!</v>
      </c>
      <c r="AQ21" s="374" t="e">
        <f t="shared" si="4"/>
        <v>#VALUE!</v>
      </c>
      <c r="AR21" s="365" t="e">
        <f t="shared" si="4"/>
        <v>#VALUE!</v>
      </c>
      <c r="AS21" s="374" t="e">
        <f t="shared" si="4"/>
        <v>#VALUE!</v>
      </c>
    </row>
    <row r="22" spans="2:45" ht="12" x14ac:dyDescent="0.2">
      <c r="B22" s="443" t="s">
        <v>310</v>
      </c>
      <c r="C22" s="420" t="s">
        <v>19</v>
      </c>
      <c r="D22" s="339" t="e">
        <f t="shared" si="1"/>
        <v>#VALUE!</v>
      </c>
      <c r="E22" s="436"/>
      <c r="F22" s="374" t="e">
        <f>-'User | C_&amp;_I | Macadamia'!D$27*'User | C_&amp;_I | Macadamia'!$D$110</f>
        <v>#VALUE!</v>
      </c>
      <c r="G22" s="374" t="e">
        <f>-'User | C_&amp;_I | Macadamia'!E$27*'User | C_&amp;_I | Macadamia'!$D$110</f>
        <v>#VALUE!</v>
      </c>
      <c r="H22" s="374" t="e">
        <f>-'User | C_&amp;_I | Macadamia'!F$27*'User | C_&amp;_I | Macadamia'!$D$110</f>
        <v>#VALUE!</v>
      </c>
      <c r="I22" s="374" t="e">
        <f>-'User | C_&amp;_I | Macadamia'!G$27*'User | C_&amp;_I | Macadamia'!$D$110</f>
        <v>#VALUE!</v>
      </c>
      <c r="J22" s="374" t="e">
        <f>-'User | C_&amp;_I | Macadamia'!H$27*'User | C_&amp;_I | Macadamia'!$D$110</f>
        <v>#VALUE!</v>
      </c>
      <c r="K22" s="374" t="e">
        <f>-'User | C_&amp;_I | Macadamia'!I$27*'User | C_&amp;_I | Macadamia'!$D$110</f>
        <v>#VALUE!</v>
      </c>
      <c r="L22" s="374" t="e">
        <f>-'User | C_&amp;_I | Macadamia'!J$27*'User | C_&amp;_I | Macadamia'!$D$110</f>
        <v>#VALUE!</v>
      </c>
      <c r="M22" s="374" t="e">
        <f>-'User | C_&amp;_I | Macadamia'!K$27*'User | C_&amp;_I | Macadamia'!$D$110</f>
        <v>#VALUE!</v>
      </c>
      <c r="N22" s="374" t="e">
        <f>-'User | C_&amp;_I | Macadamia'!L$27*'User | C_&amp;_I | Macadamia'!$D$110</f>
        <v>#VALUE!</v>
      </c>
      <c r="O22" s="374" t="e">
        <f>-'User | C_&amp;_I | Macadamia'!M$27*'User | C_&amp;_I | Macadamia'!$D$110</f>
        <v>#VALUE!</v>
      </c>
      <c r="P22" s="374" t="e">
        <f>-'User | C_&amp;_I | Macadamia'!N$27*'User | C_&amp;_I | Macadamia'!$D$110</f>
        <v>#VALUE!</v>
      </c>
      <c r="Q22" s="374" t="e">
        <f>-'User | C_&amp;_I | Macadamia'!O$27*'User | C_&amp;_I | Macadamia'!$D$110</f>
        <v>#VALUE!</v>
      </c>
      <c r="R22" s="374" t="e">
        <f>-'User | C_&amp;_I | Macadamia'!P$27*'User | C_&amp;_I | Macadamia'!$D$110</f>
        <v>#VALUE!</v>
      </c>
      <c r="S22" s="374" t="e">
        <f>-'User | C_&amp;_I | Macadamia'!Q$27*'User | C_&amp;_I | Macadamia'!$D$110</f>
        <v>#VALUE!</v>
      </c>
      <c r="T22" s="374" t="e">
        <f>-'User | C_&amp;_I | Macadamia'!R$27*'User | C_&amp;_I | Macadamia'!$D$110</f>
        <v>#VALUE!</v>
      </c>
      <c r="U22" s="374" t="e">
        <f>T$22</f>
        <v>#VALUE!</v>
      </c>
      <c r="V22" s="374" t="e">
        <f t="shared" ref="V22:AS22" si="5">U$22</f>
        <v>#VALUE!</v>
      </c>
      <c r="W22" s="374" t="e">
        <f t="shared" si="5"/>
        <v>#VALUE!</v>
      </c>
      <c r="X22" s="374" t="e">
        <f t="shared" si="5"/>
        <v>#VALUE!</v>
      </c>
      <c r="Y22" s="374" t="e">
        <f t="shared" si="5"/>
        <v>#VALUE!</v>
      </c>
      <c r="Z22" s="374" t="e">
        <f t="shared" si="5"/>
        <v>#VALUE!</v>
      </c>
      <c r="AA22" s="374" t="e">
        <f t="shared" si="5"/>
        <v>#VALUE!</v>
      </c>
      <c r="AB22" s="374" t="e">
        <f t="shared" si="5"/>
        <v>#VALUE!</v>
      </c>
      <c r="AC22" s="374" t="e">
        <f t="shared" si="5"/>
        <v>#VALUE!</v>
      </c>
      <c r="AD22" s="374" t="e">
        <f t="shared" si="5"/>
        <v>#VALUE!</v>
      </c>
      <c r="AE22" s="374" t="e">
        <f t="shared" si="5"/>
        <v>#VALUE!</v>
      </c>
      <c r="AF22" s="374" t="e">
        <f t="shared" si="5"/>
        <v>#VALUE!</v>
      </c>
      <c r="AG22" s="374" t="e">
        <f t="shared" si="5"/>
        <v>#VALUE!</v>
      </c>
      <c r="AH22" s="365" t="e">
        <f t="shared" si="5"/>
        <v>#VALUE!</v>
      </c>
      <c r="AI22" s="365" t="e">
        <f t="shared" si="5"/>
        <v>#VALUE!</v>
      </c>
      <c r="AJ22" s="365" t="e">
        <f t="shared" si="5"/>
        <v>#VALUE!</v>
      </c>
      <c r="AK22" s="365" t="e">
        <f t="shared" si="5"/>
        <v>#VALUE!</v>
      </c>
      <c r="AL22" s="365" t="e">
        <f t="shared" si="5"/>
        <v>#VALUE!</v>
      </c>
      <c r="AM22" s="374" t="e">
        <f t="shared" si="5"/>
        <v>#VALUE!</v>
      </c>
      <c r="AN22" s="365" t="e">
        <f t="shared" si="5"/>
        <v>#VALUE!</v>
      </c>
      <c r="AO22" s="365" t="e">
        <f t="shared" si="5"/>
        <v>#VALUE!</v>
      </c>
      <c r="AP22" s="365" t="e">
        <f t="shared" si="5"/>
        <v>#VALUE!</v>
      </c>
      <c r="AQ22" s="374" t="e">
        <f t="shared" si="5"/>
        <v>#VALUE!</v>
      </c>
      <c r="AR22" s="365" t="e">
        <f t="shared" si="5"/>
        <v>#VALUE!</v>
      </c>
      <c r="AS22" s="374" t="e">
        <f t="shared" si="5"/>
        <v>#VALUE!</v>
      </c>
    </row>
    <row r="23" spans="2:45" ht="12" x14ac:dyDescent="0.2">
      <c r="B23" s="445"/>
      <c r="C23" s="422"/>
      <c r="D23" s="341"/>
      <c r="E23" s="438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67"/>
      <c r="AI23" s="367"/>
      <c r="AJ23" s="367"/>
      <c r="AK23" s="367"/>
      <c r="AL23" s="367"/>
      <c r="AM23" s="377"/>
      <c r="AN23" s="367"/>
      <c r="AO23" s="367"/>
      <c r="AP23" s="367"/>
      <c r="AQ23" s="377"/>
      <c r="AR23" s="367"/>
      <c r="AS23" s="377"/>
    </row>
    <row r="24" spans="2:45" s="35" customFormat="1" ht="12" x14ac:dyDescent="0.2">
      <c r="B24" s="358" t="s">
        <v>311</v>
      </c>
      <c r="C24" s="425" t="s">
        <v>19</v>
      </c>
      <c r="D24" s="392" t="e">
        <f>SUM($E24:$AS24)</f>
        <v>#VALUE!</v>
      </c>
      <c r="E24" s="439" t="e">
        <f>SUM(E$10:E$22)</f>
        <v>#VALUE!</v>
      </c>
      <c r="F24" s="378" t="e">
        <f t="shared" ref="F24:AR24" si="6">SUM(F$10:F$22)</f>
        <v>#VALUE!</v>
      </c>
      <c r="G24" s="378" t="e">
        <f t="shared" si="6"/>
        <v>#VALUE!</v>
      </c>
      <c r="H24" s="378" t="e">
        <f t="shared" si="6"/>
        <v>#VALUE!</v>
      </c>
      <c r="I24" s="378" t="e">
        <f>SUM(I$10:I$22)</f>
        <v>#VALUE!</v>
      </c>
      <c r="J24" s="378" t="e">
        <f t="shared" si="6"/>
        <v>#VALUE!</v>
      </c>
      <c r="K24" s="378" t="e">
        <f t="shared" si="6"/>
        <v>#VALUE!</v>
      </c>
      <c r="L24" s="378" t="e">
        <f t="shared" si="6"/>
        <v>#VALUE!</v>
      </c>
      <c r="M24" s="378" t="e">
        <f t="shared" si="6"/>
        <v>#VALUE!</v>
      </c>
      <c r="N24" s="378" t="e">
        <f t="shared" si="6"/>
        <v>#VALUE!</v>
      </c>
      <c r="O24" s="378" t="e">
        <f t="shared" si="6"/>
        <v>#VALUE!</v>
      </c>
      <c r="P24" s="378" t="e">
        <f t="shared" si="6"/>
        <v>#VALUE!</v>
      </c>
      <c r="Q24" s="378" t="e">
        <f t="shared" si="6"/>
        <v>#VALUE!</v>
      </c>
      <c r="R24" s="378" t="e">
        <f t="shared" si="6"/>
        <v>#VALUE!</v>
      </c>
      <c r="S24" s="378" t="e">
        <f t="shared" si="6"/>
        <v>#VALUE!</v>
      </c>
      <c r="T24" s="378" t="e">
        <f t="shared" si="6"/>
        <v>#VALUE!</v>
      </c>
      <c r="U24" s="378" t="e">
        <f t="shared" si="6"/>
        <v>#VALUE!</v>
      </c>
      <c r="V24" s="378" t="e">
        <f t="shared" si="6"/>
        <v>#VALUE!</v>
      </c>
      <c r="W24" s="378" t="e">
        <f t="shared" si="6"/>
        <v>#VALUE!</v>
      </c>
      <c r="X24" s="378" t="e">
        <f t="shared" si="6"/>
        <v>#VALUE!</v>
      </c>
      <c r="Y24" s="378" t="e">
        <f t="shared" si="6"/>
        <v>#VALUE!</v>
      </c>
      <c r="Z24" s="378" t="e">
        <f t="shared" si="6"/>
        <v>#VALUE!</v>
      </c>
      <c r="AA24" s="378" t="e">
        <f t="shared" si="6"/>
        <v>#VALUE!</v>
      </c>
      <c r="AB24" s="378" t="e">
        <f t="shared" si="6"/>
        <v>#VALUE!</v>
      </c>
      <c r="AC24" s="378" t="e">
        <f t="shared" si="6"/>
        <v>#VALUE!</v>
      </c>
      <c r="AD24" s="378" t="e">
        <f t="shared" si="6"/>
        <v>#VALUE!</v>
      </c>
      <c r="AE24" s="378" t="e">
        <f t="shared" si="6"/>
        <v>#VALUE!</v>
      </c>
      <c r="AF24" s="378" t="e">
        <f t="shared" si="6"/>
        <v>#VALUE!</v>
      </c>
      <c r="AG24" s="378" t="e">
        <f t="shared" si="6"/>
        <v>#VALUE!</v>
      </c>
      <c r="AH24" s="368" t="e">
        <f t="shared" si="6"/>
        <v>#VALUE!</v>
      </c>
      <c r="AI24" s="368" t="e">
        <f t="shared" si="6"/>
        <v>#VALUE!</v>
      </c>
      <c r="AJ24" s="368" t="e">
        <f t="shared" si="6"/>
        <v>#VALUE!</v>
      </c>
      <c r="AK24" s="368" t="e">
        <f t="shared" si="6"/>
        <v>#VALUE!</v>
      </c>
      <c r="AL24" s="368" t="e">
        <f t="shared" si="6"/>
        <v>#VALUE!</v>
      </c>
      <c r="AM24" s="378" t="e">
        <f t="shared" si="6"/>
        <v>#VALUE!</v>
      </c>
      <c r="AN24" s="368" t="e">
        <f t="shared" si="6"/>
        <v>#VALUE!</v>
      </c>
      <c r="AO24" s="368" t="e">
        <f t="shared" si="6"/>
        <v>#VALUE!</v>
      </c>
      <c r="AP24" s="368" t="e">
        <f t="shared" si="6"/>
        <v>#VALUE!</v>
      </c>
      <c r="AQ24" s="378" t="e">
        <f t="shared" si="6"/>
        <v>#VALUE!</v>
      </c>
      <c r="AR24" s="368" t="e">
        <f t="shared" si="6"/>
        <v>#VALUE!</v>
      </c>
      <c r="AS24" s="378" t="e">
        <f>SUM(AS$10:AS$22)</f>
        <v>#VALUE!</v>
      </c>
    </row>
    <row r="25" spans="2:45" ht="12" x14ac:dyDescent="0.2">
      <c r="B25" s="444"/>
      <c r="C25" s="421"/>
      <c r="D25" s="342"/>
      <c r="E25" s="437"/>
      <c r="F25" s="379" t="e">
        <f>$E$24+$F$24</f>
        <v>#VALUE!</v>
      </c>
      <c r="G25" s="379" t="e">
        <f>F$25+G$24</f>
        <v>#VALUE!</v>
      </c>
      <c r="H25" s="379" t="e">
        <f t="shared" ref="H25:AQ25" si="7">G$25+H$24</f>
        <v>#VALUE!</v>
      </c>
      <c r="I25" s="379" t="e">
        <f>H$25+I$24</f>
        <v>#VALUE!</v>
      </c>
      <c r="J25" s="379" t="e">
        <f t="shared" si="7"/>
        <v>#VALUE!</v>
      </c>
      <c r="K25" s="379" t="e">
        <f t="shared" si="7"/>
        <v>#VALUE!</v>
      </c>
      <c r="L25" s="379" t="e">
        <f t="shared" si="7"/>
        <v>#VALUE!</v>
      </c>
      <c r="M25" s="379" t="e">
        <f t="shared" si="7"/>
        <v>#VALUE!</v>
      </c>
      <c r="N25" s="379" t="e">
        <f t="shared" si="7"/>
        <v>#VALUE!</v>
      </c>
      <c r="O25" s="379" t="e">
        <f t="shared" si="7"/>
        <v>#VALUE!</v>
      </c>
      <c r="P25" s="379" t="e">
        <f>O$25+P$24</f>
        <v>#VALUE!</v>
      </c>
      <c r="Q25" s="379" t="e">
        <f t="shared" si="7"/>
        <v>#VALUE!</v>
      </c>
      <c r="R25" s="379" t="e">
        <f t="shared" si="7"/>
        <v>#VALUE!</v>
      </c>
      <c r="S25" s="379" t="e">
        <f t="shared" si="7"/>
        <v>#VALUE!</v>
      </c>
      <c r="T25" s="379" t="e">
        <f t="shared" si="7"/>
        <v>#VALUE!</v>
      </c>
      <c r="U25" s="379" t="e">
        <f t="shared" si="7"/>
        <v>#VALUE!</v>
      </c>
      <c r="V25" s="379" t="e">
        <f t="shared" si="7"/>
        <v>#VALUE!</v>
      </c>
      <c r="W25" s="379" t="e">
        <f>V$25+W$24</f>
        <v>#VALUE!</v>
      </c>
      <c r="X25" s="379" t="e">
        <f t="shared" si="7"/>
        <v>#VALUE!</v>
      </c>
      <c r="Y25" s="379" t="e">
        <f t="shared" si="7"/>
        <v>#VALUE!</v>
      </c>
      <c r="Z25" s="379" t="e">
        <f t="shared" si="7"/>
        <v>#VALUE!</v>
      </c>
      <c r="AA25" s="379" t="e">
        <f t="shared" si="7"/>
        <v>#VALUE!</v>
      </c>
      <c r="AB25" s="379" t="e">
        <f t="shared" si="7"/>
        <v>#VALUE!</v>
      </c>
      <c r="AC25" s="379" t="e">
        <f t="shared" si="7"/>
        <v>#VALUE!</v>
      </c>
      <c r="AD25" s="379" t="e">
        <f t="shared" si="7"/>
        <v>#VALUE!</v>
      </c>
      <c r="AE25" s="379" t="e">
        <f>AD$25+AE$24</f>
        <v>#VALUE!</v>
      </c>
      <c r="AF25" s="379" t="e">
        <f t="shared" si="7"/>
        <v>#VALUE!</v>
      </c>
      <c r="AG25" s="379" t="e">
        <f t="shared" si="7"/>
        <v>#VALUE!</v>
      </c>
      <c r="AH25" s="369" t="e">
        <f t="shared" si="7"/>
        <v>#VALUE!</v>
      </c>
      <c r="AI25" s="369" t="e">
        <f t="shared" si="7"/>
        <v>#VALUE!</v>
      </c>
      <c r="AJ25" s="369" t="e">
        <f t="shared" si="7"/>
        <v>#VALUE!</v>
      </c>
      <c r="AK25" s="369" t="e">
        <f>AJ$25+AK$24</f>
        <v>#VALUE!</v>
      </c>
      <c r="AL25" s="369" t="e">
        <f t="shared" si="7"/>
        <v>#VALUE!</v>
      </c>
      <c r="AM25" s="379" t="e">
        <f t="shared" si="7"/>
        <v>#VALUE!</v>
      </c>
      <c r="AN25" s="369" t="e">
        <f t="shared" si="7"/>
        <v>#VALUE!</v>
      </c>
      <c r="AO25" s="369" t="e">
        <f>AN$25+AO$24</f>
        <v>#VALUE!</v>
      </c>
      <c r="AP25" s="369" t="e">
        <f t="shared" si="7"/>
        <v>#VALUE!</v>
      </c>
      <c r="AQ25" s="379" t="e">
        <f t="shared" si="7"/>
        <v>#VALUE!</v>
      </c>
      <c r="AR25" s="369" t="e">
        <f>AQ$25+AR$24</f>
        <v>#VALUE!</v>
      </c>
      <c r="AS25" s="379" t="e">
        <f>AR$25+AS$24</f>
        <v>#VALUE!</v>
      </c>
    </row>
    <row r="26" spans="2:45" ht="12" x14ac:dyDescent="0.2">
      <c r="B26" s="446" t="s">
        <v>312</v>
      </c>
      <c r="C26" s="423" t="s">
        <v>47</v>
      </c>
      <c r="D26" s="343"/>
      <c r="E26" s="440"/>
      <c r="F26" s="380" t="e">
        <f>'User | C_&amp;_I | Macadamia'!D$26</f>
        <v>#VALUE!</v>
      </c>
      <c r="G26" s="380" t="e">
        <f>'User | C_&amp;_I | Macadamia'!E$26</f>
        <v>#VALUE!</v>
      </c>
      <c r="H26" s="380" t="e">
        <f>'User | C_&amp;_I | Macadamia'!F$26</f>
        <v>#VALUE!</v>
      </c>
      <c r="I26" s="380" t="e">
        <f>'User | C_&amp;_I | Macadamia'!G$26</f>
        <v>#VALUE!</v>
      </c>
      <c r="J26" s="380" t="e">
        <f>'User | C_&amp;_I | Macadamia'!H$26</f>
        <v>#VALUE!</v>
      </c>
      <c r="K26" s="380" t="e">
        <f>'User | C_&amp;_I | Macadamia'!I$26</f>
        <v>#VALUE!</v>
      </c>
      <c r="L26" s="380" t="e">
        <f>'User | C_&amp;_I | Macadamia'!J$26</f>
        <v>#VALUE!</v>
      </c>
      <c r="M26" s="380" t="e">
        <f>'User | C_&amp;_I | Macadamia'!K$26</f>
        <v>#VALUE!</v>
      </c>
      <c r="N26" s="380" t="e">
        <f>'User | C_&amp;_I | Macadamia'!L$26</f>
        <v>#VALUE!</v>
      </c>
      <c r="O26" s="380" t="e">
        <f>'User | C_&amp;_I | Macadamia'!M$26</f>
        <v>#VALUE!</v>
      </c>
      <c r="P26" s="380" t="e">
        <f>'User | C_&amp;_I | Macadamia'!N$26</f>
        <v>#VALUE!</v>
      </c>
      <c r="Q26" s="380" t="e">
        <f>'User | C_&amp;_I | Macadamia'!O$26</f>
        <v>#VALUE!</v>
      </c>
      <c r="R26" s="380" t="e">
        <f>'User | C_&amp;_I | Macadamia'!P$26</f>
        <v>#VALUE!</v>
      </c>
      <c r="S26" s="380" t="e">
        <f>'User | C_&amp;_I | Macadamia'!Q$26</f>
        <v>#VALUE!</v>
      </c>
      <c r="T26" s="380" t="e">
        <f>'User | C_&amp;_I | Macadamia'!R$26</f>
        <v>#VALUE!</v>
      </c>
      <c r="U26" s="380" t="e">
        <f>T$26</f>
        <v>#VALUE!</v>
      </c>
      <c r="V26" s="380" t="e">
        <f t="shared" ref="V26:AS26" si="8">U$26</f>
        <v>#VALUE!</v>
      </c>
      <c r="W26" s="380" t="e">
        <f t="shared" si="8"/>
        <v>#VALUE!</v>
      </c>
      <c r="X26" s="102" t="e">
        <f t="shared" si="8"/>
        <v>#VALUE!</v>
      </c>
      <c r="Y26" s="362" t="e">
        <f t="shared" si="8"/>
        <v>#VALUE!</v>
      </c>
      <c r="Z26" s="380" t="e">
        <f t="shared" si="8"/>
        <v>#VALUE!</v>
      </c>
      <c r="AA26" s="380" t="e">
        <f t="shared" si="8"/>
        <v>#VALUE!</v>
      </c>
      <c r="AB26" s="380" t="e">
        <f t="shared" si="8"/>
        <v>#VALUE!</v>
      </c>
      <c r="AC26" s="380" t="e">
        <f t="shared" si="8"/>
        <v>#VALUE!</v>
      </c>
      <c r="AD26" s="380" t="e">
        <f t="shared" si="8"/>
        <v>#VALUE!</v>
      </c>
      <c r="AE26" s="380" t="e">
        <f t="shared" si="8"/>
        <v>#VALUE!</v>
      </c>
      <c r="AF26" s="380" t="e">
        <f t="shared" si="8"/>
        <v>#VALUE!</v>
      </c>
      <c r="AG26" s="380" t="e">
        <f t="shared" si="8"/>
        <v>#VALUE!</v>
      </c>
      <c r="AH26" s="370" t="e">
        <f t="shared" si="8"/>
        <v>#VALUE!</v>
      </c>
      <c r="AI26" s="370" t="e">
        <f t="shared" si="8"/>
        <v>#VALUE!</v>
      </c>
      <c r="AJ26" s="370" t="e">
        <f t="shared" si="8"/>
        <v>#VALUE!</v>
      </c>
      <c r="AK26" s="370" t="e">
        <f t="shared" si="8"/>
        <v>#VALUE!</v>
      </c>
      <c r="AL26" s="370" t="e">
        <f t="shared" si="8"/>
        <v>#VALUE!</v>
      </c>
      <c r="AM26" s="380" t="e">
        <f t="shared" si="8"/>
        <v>#VALUE!</v>
      </c>
      <c r="AN26" s="370" t="e">
        <f t="shared" si="8"/>
        <v>#VALUE!</v>
      </c>
      <c r="AO26" s="370" t="e">
        <f t="shared" si="8"/>
        <v>#VALUE!</v>
      </c>
      <c r="AP26" s="370" t="e">
        <f t="shared" si="8"/>
        <v>#VALUE!</v>
      </c>
      <c r="AQ26" s="380" t="e">
        <f t="shared" si="8"/>
        <v>#VALUE!</v>
      </c>
      <c r="AR26" s="370" t="e">
        <f t="shared" si="8"/>
        <v>#VALUE!</v>
      </c>
      <c r="AS26" s="380" t="e">
        <f t="shared" si="8"/>
        <v>#VALUE!</v>
      </c>
    </row>
    <row r="27" spans="2:45" ht="12" x14ac:dyDescent="0.2">
      <c r="B27" s="446" t="s">
        <v>313</v>
      </c>
      <c r="C27" s="423" t="s">
        <v>61</v>
      </c>
      <c r="D27" s="343"/>
      <c r="E27" s="440"/>
      <c r="F27" s="380" t="e">
        <f>'User | C_&amp;_I | Macadamia'!D$27</f>
        <v>#VALUE!</v>
      </c>
      <c r="G27" s="380" t="e">
        <f>'User | C_&amp;_I | Macadamia'!E$27</f>
        <v>#VALUE!</v>
      </c>
      <c r="H27" s="380" t="e">
        <f>'User | C_&amp;_I | Macadamia'!F$27</f>
        <v>#VALUE!</v>
      </c>
      <c r="I27" s="380" t="e">
        <f>'User | C_&amp;_I | Macadamia'!G$27</f>
        <v>#VALUE!</v>
      </c>
      <c r="J27" s="380" t="e">
        <f>'User | C_&amp;_I | Macadamia'!H$27</f>
        <v>#VALUE!</v>
      </c>
      <c r="K27" s="380" t="e">
        <f>'User | C_&amp;_I | Macadamia'!I$27</f>
        <v>#VALUE!</v>
      </c>
      <c r="L27" s="380" t="e">
        <f>'User | C_&amp;_I | Macadamia'!J$27</f>
        <v>#VALUE!</v>
      </c>
      <c r="M27" s="380" t="e">
        <f>'User | C_&amp;_I | Macadamia'!K$27</f>
        <v>#VALUE!</v>
      </c>
      <c r="N27" s="380" t="e">
        <f>'User | C_&amp;_I | Macadamia'!L$27</f>
        <v>#VALUE!</v>
      </c>
      <c r="O27" s="380" t="e">
        <f>'User | C_&amp;_I | Macadamia'!M$27</f>
        <v>#VALUE!</v>
      </c>
      <c r="P27" s="380" t="e">
        <f>'User | C_&amp;_I | Macadamia'!N$27</f>
        <v>#VALUE!</v>
      </c>
      <c r="Q27" s="380" t="e">
        <f>'User | C_&amp;_I | Macadamia'!O$27</f>
        <v>#VALUE!</v>
      </c>
      <c r="R27" s="380" t="e">
        <f>'User | C_&amp;_I | Macadamia'!P$27</f>
        <v>#VALUE!</v>
      </c>
      <c r="S27" s="380" t="e">
        <f>'User | C_&amp;_I | Macadamia'!Q$27</f>
        <v>#VALUE!</v>
      </c>
      <c r="T27" s="380" t="e">
        <f>'User | C_&amp;_I | Macadamia'!R$27</f>
        <v>#VALUE!</v>
      </c>
      <c r="U27" s="380" t="e">
        <f>T$27</f>
        <v>#VALUE!</v>
      </c>
      <c r="V27" s="380" t="e">
        <f t="shared" ref="V27:AS27" si="9">U$27</f>
        <v>#VALUE!</v>
      </c>
      <c r="W27" s="380" t="e">
        <f t="shared" si="9"/>
        <v>#VALUE!</v>
      </c>
      <c r="X27" s="102" t="e">
        <f t="shared" si="9"/>
        <v>#VALUE!</v>
      </c>
      <c r="Y27" s="362" t="e">
        <f t="shared" si="9"/>
        <v>#VALUE!</v>
      </c>
      <c r="Z27" s="380" t="e">
        <f t="shared" si="9"/>
        <v>#VALUE!</v>
      </c>
      <c r="AA27" s="380" t="e">
        <f t="shared" si="9"/>
        <v>#VALUE!</v>
      </c>
      <c r="AB27" s="380" t="e">
        <f t="shared" si="9"/>
        <v>#VALUE!</v>
      </c>
      <c r="AC27" s="380" t="e">
        <f t="shared" si="9"/>
        <v>#VALUE!</v>
      </c>
      <c r="AD27" s="380" t="e">
        <f t="shared" si="9"/>
        <v>#VALUE!</v>
      </c>
      <c r="AE27" s="380" t="e">
        <f t="shared" si="9"/>
        <v>#VALUE!</v>
      </c>
      <c r="AF27" s="380" t="e">
        <f t="shared" si="9"/>
        <v>#VALUE!</v>
      </c>
      <c r="AG27" s="380" t="e">
        <f t="shared" si="9"/>
        <v>#VALUE!</v>
      </c>
      <c r="AH27" s="370" t="e">
        <f t="shared" si="9"/>
        <v>#VALUE!</v>
      </c>
      <c r="AI27" s="370" t="e">
        <f t="shared" si="9"/>
        <v>#VALUE!</v>
      </c>
      <c r="AJ27" s="370" t="e">
        <f t="shared" si="9"/>
        <v>#VALUE!</v>
      </c>
      <c r="AK27" s="370" t="e">
        <f t="shared" si="9"/>
        <v>#VALUE!</v>
      </c>
      <c r="AL27" s="370" t="e">
        <f t="shared" si="9"/>
        <v>#VALUE!</v>
      </c>
      <c r="AM27" s="380" t="e">
        <f t="shared" si="9"/>
        <v>#VALUE!</v>
      </c>
      <c r="AN27" s="370" t="e">
        <f t="shared" si="9"/>
        <v>#VALUE!</v>
      </c>
      <c r="AO27" s="370" t="e">
        <f t="shared" si="9"/>
        <v>#VALUE!</v>
      </c>
      <c r="AP27" s="370" t="e">
        <f t="shared" si="9"/>
        <v>#VALUE!</v>
      </c>
      <c r="AQ27" s="380" t="e">
        <f t="shared" si="9"/>
        <v>#VALUE!</v>
      </c>
      <c r="AR27" s="370" t="e">
        <f t="shared" si="9"/>
        <v>#VALUE!</v>
      </c>
      <c r="AS27" s="380" t="e">
        <f t="shared" si="9"/>
        <v>#VALUE!</v>
      </c>
    </row>
    <row r="28" spans="2:45" ht="12" x14ac:dyDescent="0.2">
      <c r="B28" s="331" t="s">
        <v>314</v>
      </c>
      <c r="C28" s="424" t="s">
        <v>69</v>
      </c>
      <c r="D28" s="344"/>
      <c r="E28" s="441"/>
      <c r="F28" s="381" t="str">
        <f>'User | C_&amp;_I | Macadamia'!$D$39</f>
        <v/>
      </c>
      <c r="G28" s="381" t="str">
        <f>'User | C_&amp;_I | Macadamia'!$D$39</f>
        <v/>
      </c>
      <c r="H28" s="381" t="str">
        <f>'User | C_&amp;_I | Macadamia'!$D$39</f>
        <v/>
      </c>
      <c r="I28" s="381" t="str">
        <f>'User | C_&amp;_I | Macadamia'!$D$39</f>
        <v/>
      </c>
      <c r="J28" s="381" t="str">
        <f>'User | C_&amp;_I | Macadamia'!$D$39</f>
        <v/>
      </c>
      <c r="K28" s="381" t="str">
        <f>'User | C_&amp;_I | Macadamia'!$D$39</f>
        <v/>
      </c>
      <c r="L28" s="381" t="str">
        <f>'User | C_&amp;_I | Macadamia'!$D$39</f>
        <v/>
      </c>
      <c r="M28" s="381" t="str">
        <f>'User | C_&amp;_I | Macadamia'!$D$39</f>
        <v/>
      </c>
      <c r="N28" s="381" t="str">
        <f>'User | C_&amp;_I | Macadamia'!$D$39</f>
        <v/>
      </c>
      <c r="O28" s="325" t="str">
        <f>'User | C_&amp;_I | Macadamia'!$D$39</f>
        <v/>
      </c>
      <c r="P28" s="363" t="str">
        <f>'User | C_&amp;_I | Macadamia'!$D$39</f>
        <v/>
      </c>
      <c r="Q28" s="381" t="str">
        <f>'User | C_&amp;_I | Macadamia'!$D$39</f>
        <v/>
      </c>
      <c r="R28" s="381" t="str">
        <f>'User | C_&amp;_I | Macadamia'!$D$39</f>
        <v/>
      </c>
      <c r="S28" s="381" t="str">
        <f>'User | C_&amp;_I | Macadamia'!$D$39</f>
        <v/>
      </c>
      <c r="T28" s="381" t="str">
        <f>'User | C_&amp;_I | Macadamia'!$D$39</f>
        <v/>
      </c>
      <c r="U28" s="381" t="str">
        <f>'User | C_&amp;_I | Macadamia'!$D$39</f>
        <v/>
      </c>
      <c r="V28" s="381" t="str">
        <f>'User | C_&amp;_I | Macadamia'!$D$39</f>
        <v/>
      </c>
      <c r="W28" s="381" t="str">
        <f>'User | C_&amp;_I | Macadamia'!$D$39</f>
        <v/>
      </c>
      <c r="X28" s="325" t="str">
        <f>'User | C_&amp;_I | Macadamia'!$D$39</f>
        <v/>
      </c>
      <c r="Y28" s="326" t="str">
        <f>'User | C_&amp;_I | Macadamia'!$D$39</f>
        <v/>
      </c>
      <c r="Z28" s="363" t="str">
        <f>'User | C_&amp;_I | Macadamia'!$D$39</f>
        <v/>
      </c>
      <c r="AA28" s="381" t="str">
        <f>'User | C_&amp;_I | Macadamia'!$D$39</f>
        <v/>
      </c>
      <c r="AB28" s="381" t="str">
        <f>'User | C_&amp;_I | Macadamia'!$D$39</f>
        <v/>
      </c>
      <c r="AC28" s="381" t="str">
        <f>'User | C_&amp;_I | Macadamia'!$D$39</f>
        <v/>
      </c>
      <c r="AD28" s="381" t="str">
        <f>'User | C_&amp;_I | Macadamia'!$D$39</f>
        <v/>
      </c>
      <c r="AE28" s="381" t="str">
        <f>'User | C_&amp;_I | Macadamia'!$D$39</f>
        <v/>
      </c>
      <c r="AF28" s="381" t="str">
        <f>'User | C_&amp;_I | Macadamia'!$D$39</f>
        <v/>
      </c>
      <c r="AG28" s="381" t="str">
        <f>'User | C_&amp;_I | Macadamia'!$D$39</f>
        <v/>
      </c>
      <c r="AH28" s="371" t="str">
        <f>'User | C_&amp;_I | Macadamia'!$D$39</f>
        <v/>
      </c>
      <c r="AI28" s="371" t="str">
        <f>'User | C_&amp;_I | Macadamia'!$D$39</f>
        <v/>
      </c>
      <c r="AJ28" s="371" t="str">
        <f>'User | C_&amp;_I | Macadamia'!$D$39</f>
        <v/>
      </c>
      <c r="AK28" s="371" t="str">
        <f>'User | C_&amp;_I | Macadamia'!$D$39</f>
        <v/>
      </c>
      <c r="AL28" s="325" t="str">
        <f>'User | C_&amp;_I | Macadamia'!$D$39</f>
        <v/>
      </c>
      <c r="AM28" s="363" t="str">
        <f>'User | C_&amp;_I | Macadamia'!$D$39</f>
        <v/>
      </c>
      <c r="AN28" s="371" t="str">
        <f>'User | C_&amp;_I | Macadamia'!$D$39</f>
        <v/>
      </c>
      <c r="AO28" s="371" t="str">
        <f>'User | C_&amp;_I | Macadamia'!$D$39</f>
        <v/>
      </c>
      <c r="AP28" s="371" t="str">
        <f>'User | C_&amp;_I | Macadamia'!$D$39</f>
        <v/>
      </c>
      <c r="AQ28" s="381" t="str">
        <f>'User | C_&amp;_I | Macadamia'!$D$39</f>
        <v/>
      </c>
      <c r="AR28" s="371" t="str">
        <f>'User | C_&amp;_I | Macadamia'!$D$39</f>
        <v/>
      </c>
      <c r="AS28" s="381" t="str">
        <f>'User | C_&amp;_I | Macadamia'!$D$39</f>
        <v/>
      </c>
    </row>
    <row r="29" spans="2:45" ht="12" x14ac:dyDescent="0.2">
      <c r="B29" s="459"/>
      <c r="C29" s="332"/>
      <c r="D29" s="324"/>
      <c r="F29" s="47"/>
      <c r="G29" s="47"/>
      <c r="H29" s="324"/>
      <c r="I29" s="382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82"/>
      <c r="AR29" s="324"/>
      <c r="AS29" s="324"/>
    </row>
    <row r="30" spans="2:45" ht="12" x14ac:dyDescent="0.2">
      <c r="B30" s="459"/>
      <c r="C30" s="332"/>
      <c r="D30" s="324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</row>
    <row r="31" spans="2:45" ht="12.75" thickBot="1" x14ac:dyDescent="0.25">
      <c r="B31" s="396"/>
      <c r="C31" s="397"/>
      <c r="D31" s="398"/>
      <c r="F31" s="49"/>
      <c r="G31" s="49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</row>
    <row r="32" spans="2:45" ht="12.75" x14ac:dyDescent="0.2">
      <c r="B32" s="463" t="s">
        <v>315</v>
      </c>
      <c r="C32" s="481" t="s">
        <v>316</v>
      </c>
      <c r="D32" s="475">
        <f>COUNTIF($F$25:$AS$25,"&lt;0")</f>
        <v>0</v>
      </c>
      <c r="F32" s="49"/>
      <c r="G32" s="49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</row>
    <row r="33" spans="2:45" ht="12.75" x14ac:dyDescent="0.2">
      <c r="B33" s="391" t="s">
        <v>317</v>
      </c>
      <c r="C33" s="390" t="s">
        <v>53</v>
      </c>
      <c r="D33" s="345" t="e">
        <f>MAX($F$24:$AS$24)/MAX($F$28:$AS$28)</f>
        <v>#VALUE!</v>
      </c>
      <c r="F33" s="49"/>
      <c r="G33" s="49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</row>
    <row r="34" spans="2:45" ht="13.5" thickBot="1" x14ac:dyDescent="0.25">
      <c r="B34" s="464" t="s">
        <v>318</v>
      </c>
      <c r="C34" s="482" t="s">
        <v>64</v>
      </c>
      <c r="D34" s="476" t="str">
        <f>IFERROR(IRR($E$24:$AS$24)*100,"Not Applicable")</f>
        <v>Not Applicable</v>
      </c>
      <c r="F34" s="49"/>
      <c r="G34" s="49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</row>
    <row r="35" spans="2:45" ht="12.75" thickBot="1" x14ac:dyDescent="0.25">
      <c r="B35" s="399"/>
      <c r="C35" s="397"/>
      <c r="D35" s="400"/>
    </row>
    <row r="36" spans="2:45" ht="12.75" x14ac:dyDescent="0.2">
      <c r="B36" s="465" t="s">
        <v>319</v>
      </c>
      <c r="C36" s="481" t="s">
        <v>19</v>
      </c>
      <c r="D36" s="475" t="e">
        <f>NPV('User | C_&amp;_I | Macadamia'!$D$35/100,$F$24:$AS$24)+$E$24</f>
        <v>#VALUE!</v>
      </c>
      <c r="E36" s="9"/>
      <c r="F36" s="9"/>
    </row>
    <row r="37" spans="2:45" ht="12.75" x14ac:dyDescent="0.2">
      <c r="B37" s="466" t="s">
        <v>320</v>
      </c>
      <c r="C37" s="390" t="s">
        <v>53</v>
      </c>
      <c r="D37" s="345" t="e">
        <f>$D$36/MAX($F$28:$AS$28)</f>
        <v>#VALUE!</v>
      </c>
    </row>
    <row r="38" spans="2:45" ht="13.5" thickBot="1" x14ac:dyDescent="0.25">
      <c r="B38" s="467" t="s">
        <v>321</v>
      </c>
      <c r="C38" s="482" t="s">
        <v>100</v>
      </c>
      <c r="D38" s="477" t="e">
        <f>$D$37/(MAX($F$27:$AS$27)/MAX($F$28:$AS$28))</f>
        <v>#VALUE!</v>
      </c>
    </row>
    <row r="39" spans="2:45" ht="12" x14ac:dyDescent="0.2">
      <c r="B39" s="399"/>
      <c r="C39" s="397"/>
      <c r="D39" s="400"/>
      <c r="E39" s="388"/>
    </row>
    <row r="40" spans="2:45" ht="12" x14ac:dyDescent="0.2">
      <c r="B40" s="388"/>
      <c r="C40" s="388"/>
      <c r="D40" s="388"/>
      <c r="E40" s="388"/>
    </row>
    <row r="41" spans="2:45" ht="12" customHeight="1" x14ac:dyDescent="0.2"/>
    <row r="42" spans="2:45" ht="12" customHeight="1" x14ac:dyDescent="0.2"/>
    <row r="43" spans="2:45" ht="12" customHeight="1" x14ac:dyDescent="0.2"/>
  </sheetData>
  <sheetProtection algorithmName="SHA-512" hashValue="75YUmJkR6uxCA6MGfWhw4H/cKzgKttdtR4f9ik7hevb1Fo05FL8bYk4LHD2nhOgSyYNxLfGtw/tTgBuLFdTZcA==" saltValue="/5JecwmVFQxYGPkZtT+czA==" spinCount="100000" sheet="1" objects="1" scenarios="1"/>
  <hyperlinks>
    <hyperlink ref="B4" location="Main_Menu!A1" display="Back to Main Menu" xr:uid="{00000000-0004-0000-1A00-000000000000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5">
    <tabColor theme="7" tint="-0.499984740745262"/>
  </sheetPr>
  <dimension ref="A1:AT44"/>
  <sheetViews>
    <sheetView workbookViewId="0">
      <selection activeCell="B4" sqref="B4"/>
    </sheetView>
  </sheetViews>
  <sheetFormatPr defaultColWidth="0" defaultRowHeight="12" customHeight="1" zeroHeight="1" x14ac:dyDescent="0.2"/>
  <cols>
    <col min="1" max="1" width="2.7109375" style="8" customWidth="1"/>
    <col min="2" max="2" width="33.85546875" style="8" customWidth="1"/>
    <col min="3" max="3" width="10.42578125" style="8" customWidth="1"/>
    <col min="4" max="4" width="15.42578125" style="8" customWidth="1"/>
    <col min="5" max="45" width="13.28515625" style="8" customWidth="1"/>
    <col min="46" max="46" width="9.140625" style="8" customWidth="1"/>
    <col min="47" max="16384" width="9.140625" style="8" hidden="1"/>
  </cols>
  <sheetData>
    <row r="1" spans="2:45" ht="12" customHeight="1" x14ac:dyDescent="0.2"/>
    <row r="2" spans="2:45" ht="63.95" customHeight="1" x14ac:dyDescent="0.2"/>
    <row r="3" spans="2:45" ht="24" customHeight="1" x14ac:dyDescent="0.2"/>
    <row r="4" spans="2:45" ht="23.1" customHeight="1" x14ac:dyDescent="0.2">
      <c r="B4" s="321" t="s">
        <v>338</v>
      </c>
      <c r="C4" s="9"/>
      <c r="D4" s="9"/>
      <c r="E4" s="9"/>
      <c r="F4" s="9"/>
    </row>
    <row r="5" spans="2:45" ht="15" x14ac:dyDescent="0.2">
      <c r="B5" s="410"/>
      <c r="C5" s="9"/>
      <c r="D5" s="9"/>
      <c r="E5" s="9"/>
      <c r="F5" s="9"/>
    </row>
    <row r="6" spans="2:45" s="34" customFormat="1" ht="23.25" x14ac:dyDescent="0.25">
      <c r="B6" s="411" t="s">
        <v>325</v>
      </c>
      <c r="C6" s="33"/>
      <c r="E6" s="33"/>
      <c r="F6" s="33"/>
      <c r="G6" s="32"/>
      <c r="H6" s="32"/>
      <c r="I6" s="32"/>
      <c r="J6" s="32"/>
      <c r="K6" s="32"/>
      <c r="L6" s="32"/>
      <c r="M6" s="32"/>
      <c r="N6" s="32"/>
    </row>
    <row r="7" spans="2:45" ht="12.75" thickBot="1" x14ac:dyDescent="0.25">
      <c r="C7" s="9"/>
      <c r="D7" s="9"/>
      <c r="E7" s="9"/>
      <c r="F7" s="9"/>
    </row>
    <row r="8" spans="2:45" x14ac:dyDescent="0.2">
      <c r="C8" s="332"/>
      <c r="D8" s="417"/>
      <c r="E8" s="9"/>
      <c r="F8" s="9"/>
    </row>
    <row r="9" spans="2:45" s="41" customFormat="1" ht="12.75" x14ac:dyDescent="0.2">
      <c r="B9" s="415" t="s">
        <v>28</v>
      </c>
      <c r="C9" s="416" t="s">
        <v>7</v>
      </c>
      <c r="D9" s="347" t="s">
        <v>298</v>
      </c>
      <c r="E9" s="351" t="s">
        <v>111</v>
      </c>
      <c r="F9" s="352" t="s">
        <v>29</v>
      </c>
      <c r="G9" s="352" t="s">
        <v>30</v>
      </c>
      <c r="H9" s="352" t="s">
        <v>31</v>
      </c>
      <c r="I9" s="352" t="s">
        <v>32</v>
      </c>
      <c r="J9" s="352" t="s">
        <v>33</v>
      </c>
      <c r="K9" s="352" t="s">
        <v>34</v>
      </c>
      <c r="L9" s="352" t="s">
        <v>35</v>
      </c>
      <c r="M9" s="352" t="s">
        <v>36</v>
      </c>
      <c r="N9" s="352" t="s">
        <v>37</v>
      </c>
      <c r="O9" s="352" t="s">
        <v>38</v>
      </c>
      <c r="P9" s="352" t="s">
        <v>39</v>
      </c>
      <c r="Q9" s="352" t="s">
        <v>40</v>
      </c>
      <c r="R9" s="352" t="s">
        <v>41</v>
      </c>
      <c r="S9" s="352" t="s">
        <v>42</v>
      </c>
      <c r="T9" s="352" t="s">
        <v>112</v>
      </c>
      <c r="U9" s="352" t="s">
        <v>113</v>
      </c>
      <c r="V9" s="352" t="s">
        <v>114</v>
      </c>
      <c r="W9" s="352" t="s">
        <v>115</v>
      </c>
      <c r="X9" s="352" t="s">
        <v>116</v>
      </c>
      <c r="Y9" s="352" t="s">
        <v>117</v>
      </c>
      <c r="Z9" s="352" t="s">
        <v>118</v>
      </c>
      <c r="AA9" s="352" t="s">
        <v>119</v>
      </c>
      <c r="AB9" s="352" t="s">
        <v>120</v>
      </c>
      <c r="AC9" s="352" t="s">
        <v>121</v>
      </c>
      <c r="AD9" s="352" t="s">
        <v>122</v>
      </c>
      <c r="AE9" s="352" t="s">
        <v>123</v>
      </c>
      <c r="AF9" s="352" t="s">
        <v>124</v>
      </c>
      <c r="AG9" s="352" t="s">
        <v>125</v>
      </c>
      <c r="AH9" s="352" t="s">
        <v>126</v>
      </c>
      <c r="AI9" s="352" t="s">
        <v>127</v>
      </c>
      <c r="AJ9" s="352" t="s">
        <v>128</v>
      </c>
      <c r="AK9" s="352" t="s">
        <v>129</v>
      </c>
      <c r="AL9" s="352" t="s">
        <v>130</v>
      </c>
      <c r="AM9" s="352" t="s">
        <v>131</v>
      </c>
      <c r="AN9" s="352" t="s">
        <v>132</v>
      </c>
      <c r="AO9" s="352" t="s">
        <v>133</v>
      </c>
      <c r="AP9" s="352" t="s">
        <v>134</v>
      </c>
      <c r="AQ9" s="352" t="s">
        <v>135</v>
      </c>
      <c r="AR9" s="352" t="s">
        <v>136</v>
      </c>
      <c r="AS9" s="352" t="s">
        <v>137</v>
      </c>
    </row>
    <row r="10" spans="2:45" x14ac:dyDescent="0.2">
      <c r="B10" s="442" t="s">
        <v>299</v>
      </c>
      <c r="C10" s="419" t="s">
        <v>19</v>
      </c>
      <c r="D10" s="418" t="e">
        <f>SUM($E10:$AS10)</f>
        <v>#VALUE!</v>
      </c>
      <c r="E10" s="435"/>
      <c r="F10" s="384" t="e">
        <f>'User | C_&amp;_I | Mandarin'!D$24</f>
        <v>#VALUE!</v>
      </c>
      <c r="G10" s="384" t="e">
        <f>'User | C_&amp;_I | Mandarin'!E$24</f>
        <v>#VALUE!</v>
      </c>
      <c r="H10" s="384" t="e">
        <f>'User | C_&amp;_I | Mandarin'!F$24</f>
        <v>#VALUE!</v>
      </c>
      <c r="I10" s="384" t="e">
        <f>'User | C_&amp;_I | Mandarin'!G$24</f>
        <v>#VALUE!</v>
      </c>
      <c r="J10" s="384" t="e">
        <f>'User | C_&amp;_I | Mandarin'!H$24</f>
        <v>#VALUE!</v>
      </c>
      <c r="K10" s="384" t="e">
        <f>'User | C_&amp;_I | Mandarin'!I$24</f>
        <v>#VALUE!</v>
      </c>
      <c r="L10" s="384" t="e">
        <f>'User | C_&amp;_I | Mandarin'!J$24</f>
        <v>#VALUE!</v>
      </c>
      <c r="M10" s="384" t="e">
        <f>'User | C_&amp;_I | Mandarin'!K$24</f>
        <v>#VALUE!</v>
      </c>
      <c r="N10" s="384" t="e">
        <f>'User | C_&amp;_I | Mandarin'!L$24</f>
        <v>#VALUE!</v>
      </c>
      <c r="O10" s="384" t="e">
        <f>'User | C_&amp;_I | Mandarin'!M$24</f>
        <v>#VALUE!</v>
      </c>
      <c r="P10" s="384" t="e">
        <f>'User | C_&amp;_I | Mandarin'!N$24</f>
        <v>#VALUE!</v>
      </c>
      <c r="Q10" s="384" t="e">
        <f>'User | C_&amp;_I | Mandarin'!O$24</f>
        <v>#VALUE!</v>
      </c>
      <c r="R10" s="384" t="e">
        <f>'User | C_&amp;_I | Mandarin'!P$24</f>
        <v>#VALUE!</v>
      </c>
      <c r="S10" s="384" t="e">
        <f>'User | C_&amp;_I | Mandarin'!Q$24</f>
        <v>#VALUE!</v>
      </c>
      <c r="T10" s="384" t="e">
        <f>'User | C_&amp;_I | Mandarin'!R$24</f>
        <v>#VALUE!</v>
      </c>
      <c r="U10" s="384" t="e">
        <f t="shared" ref="U10:AS10" si="0">T$10</f>
        <v>#VALUE!</v>
      </c>
      <c r="V10" s="384" t="e">
        <f t="shared" si="0"/>
        <v>#VALUE!</v>
      </c>
      <c r="W10" s="384" t="e">
        <f t="shared" si="0"/>
        <v>#VALUE!</v>
      </c>
      <c r="X10" s="384" t="e">
        <f t="shared" si="0"/>
        <v>#VALUE!</v>
      </c>
      <c r="Y10" s="384" t="e">
        <f t="shared" si="0"/>
        <v>#VALUE!</v>
      </c>
      <c r="Z10" s="384" t="e">
        <f t="shared" si="0"/>
        <v>#VALUE!</v>
      </c>
      <c r="AA10" s="384" t="e">
        <f t="shared" si="0"/>
        <v>#VALUE!</v>
      </c>
      <c r="AB10" s="384" t="e">
        <f t="shared" si="0"/>
        <v>#VALUE!</v>
      </c>
      <c r="AC10" s="384" t="e">
        <f t="shared" si="0"/>
        <v>#VALUE!</v>
      </c>
      <c r="AD10" s="384" t="e">
        <f t="shared" si="0"/>
        <v>#VALUE!</v>
      </c>
      <c r="AE10" s="384" t="e">
        <f t="shared" si="0"/>
        <v>#VALUE!</v>
      </c>
      <c r="AF10" s="384" t="e">
        <f t="shared" si="0"/>
        <v>#VALUE!</v>
      </c>
      <c r="AG10" s="384" t="e">
        <f t="shared" si="0"/>
        <v>#VALUE!</v>
      </c>
      <c r="AH10" s="383" t="e">
        <f t="shared" si="0"/>
        <v>#VALUE!</v>
      </c>
      <c r="AI10" s="383" t="e">
        <f t="shared" si="0"/>
        <v>#VALUE!</v>
      </c>
      <c r="AJ10" s="383" t="e">
        <f t="shared" si="0"/>
        <v>#VALUE!</v>
      </c>
      <c r="AK10" s="383" t="e">
        <f t="shared" si="0"/>
        <v>#VALUE!</v>
      </c>
      <c r="AL10" s="383" t="e">
        <f t="shared" si="0"/>
        <v>#VALUE!</v>
      </c>
      <c r="AM10" s="383" t="e">
        <f t="shared" si="0"/>
        <v>#VALUE!</v>
      </c>
      <c r="AN10" s="384" t="e">
        <f t="shared" si="0"/>
        <v>#VALUE!</v>
      </c>
      <c r="AO10" s="383" t="e">
        <f t="shared" si="0"/>
        <v>#VALUE!</v>
      </c>
      <c r="AP10" s="383" t="e">
        <f t="shared" si="0"/>
        <v>#VALUE!</v>
      </c>
      <c r="AQ10" s="383" t="e">
        <f t="shared" si="0"/>
        <v>#VALUE!</v>
      </c>
      <c r="AR10" s="384" t="e">
        <f t="shared" si="0"/>
        <v>#VALUE!</v>
      </c>
      <c r="AS10" s="384" t="e">
        <f t="shared" si="0"/>
        <v>#VALUE!</v>
      </c>
    </row>
    <row r="11" spans="2:45" x14ac:dyDescent="0.2">
      <c r="B11" s="443"/>
      <c r="C11" s="420"/>
      <c r="D11" s="340"/>
      <c r="E11" s="436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4"/>
      <c r="AG11" s="374"/>
      <c r="AH11" s="365"/>
      <c r="AI11" s="365"/>
      <c r="AJ11" s="365"/>
      <c r="AK11" s="365"/>
      <c r="AL11" s="365"/>
      <c r="AM11" s="365"/>
      <c r="AN11" s="374"/>
      <c r="AO11" s="365"/>
      <c r="AP11" s="365"/>
      <c r="AQ11" s="365"/>
      <c r="AR11" s="374"/>
      <c r="AS11" s="374"/>
    </row>
    <row r="12" spans="2:45" x14ac:dyDescent="0.2">
      <c r="B12" s="444" t="s">
        <v>300</v>
      </c>
      <c r="C12" s="421" t="s">
        <v>19</v>
      </c>
      <c r="D12" s="339" t="e">
        <f t="shared" ref="D12:D22" si="1">SUM($E12:$AS12)</f>
        <v>#VALUE!</v>
      </c>
      <c r="E12" s="437" t="e">
        <f>-'User | C_&amp;_I | Mandarin'!$D$39*'User | C_&amp;_I | Mandarin'!$D$75</f>
        <v>#VALUE!</v>
      </c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66"/>
      <c r="AI12" s="366"/>
      <c r="AJ12" s="366"/>
      <c r="AK12" s="366"/>
      <c r="AL12" s="366"/>
      <c r="AM12" s="366"/>
      <c r="AN12" s="375"/>
      <c r="AO12" s="366"/>
      <c r="AP12" s="366"/>
      <c r="AQ12" s="366"/>
      <c r="AR12" s="375"/>
      <c r="AS12" s="375"/>
    </row>
    <row r="13" spans="2:45" x14ac:dyDescent="0.2">
      <c r="B13" s="443" t="s">
        <v>301</v>
      </c>
      <c r="C13" s="420" t="s">
        <v>19</v>
      </c>
      <c r="D13" s="339" t="e">
        <f t="shared" si="1"/>
        <v>#VALUE!</v>
      </c>
      <c r="E13" s="436" t="e">
        <f>-'User | C_&amp;_I | Mandarin'!$D$39*'User | C_&amp;_I | Mandarin'!$D$76</f>
        <v>#VALUE!</v>
      </c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65"/>
      <c r="AI13" s="365"/>
      <c r="AJ13" s="365"/>
      <c r="AK13" s="365"/>
      <c r="AL13" s="365"/>
      <c r="AM13" s="365"/>
      <c r="AN13" s="374"/>
      <c r="AO13" s="365"/>
      <c r="AP13" s="365"/>
      <c r="AQ13" s="365"/>
      <c r="AR13" s="374"/>
      <c r="AS13" s="374"/>
    </row>
    <row r="14" spans="2:45" x14ac:dyDescent="0.2">
      <c r="B14" s="443" t="s">
        <v>302</v>
      </c>
      <c r="C14" s="420" t="s">
        <v>19</v>
      </c>
      <c r="D14" s="339" t="e">
        <f>SUM($E14:$AS14)</f>
        <v>#VALUE!</v>
      </c>
      <c r="E14" s="436" t="e">
        <f>-'User | C_&amp;_I | Mandarin'!$D$39*'User | C_&amp;_I | Mandarin'!$D$77</f>
        <v>#VALUE!</v>
      </c>
      <c r="F14" s="374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2"/>
      <c r="AI14" s="372"/>
      <c r="AJ14" s="372"/>
      <c r="AK14" s="372"/>
      <c r="AL14" s="372"/>
      <c r="AM14" s="372"/>
      <c r="AN14" s="376"/>
      <c r="AO14" s="372"/>
      <c r="AP14" s="372"/>
      <c r="AQ14" s="372"/>
      <c r="AR14" s="376"/>
      <c r="AS14" s="376"/>
    </row>
    <row r="15" spans="2:45" x14ac:dyDescent="0.2">
      <c r="B15" s="443" t="s">
        <v>303</v>
      </c>
      <c r="C15" s="420" t="s">
        <v>19</v>
      </c>
      <c r="D15" s="339" t="e">
        <f t="shared" si="1"/>
        <v>#VALUE!</v>
      </c>
      <c r="E15" s="436" t="e">
        <f>-'User | C_&amp;_I | Mandarin'!$D$39*'User | C_&amp;_I | Mandarin'!$D$78*'User | C_&amp;_I | Mandarin'!$D$79</f>
        <v>#VALUE!</v>
      </c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65"/>
      <c r="AI15" s="365"/>
      <c r="AJ15" s="365"/>
      <c r="AK15" s="365"/>
      <c r="AL15" s="365"/>
      <c r="AM15" s="365"/>
      <c r="AN15" s="374"/>
      <c r="AO15" s="365"/>
      <c r="AP15" s="365"/>
      <c r="AQ15" s="365"/>
      <c r="AR15" s="374"/>
      <c r="AS15" s="374"/>
    </row>
    <row r="16" spans="2:45" x14ac:dyDescent="0.2">
      <c r="B16" s="443" t="s">
        <v>304</v>
      </c>
      <c r="C16" s="420" t="s">
        <v>19</v>
      </c>
      <c r="D16" s="339" t="e">
        <f>SUM($E16:$AS16)</f>
        <v>#VALUE!</v>
      </c>
      <c r="E16" s="436" t="e">
        <f>-MAX($F$27:$AS$27)*'User | C_&amp;_I | Mandarin'!$D$80</f>
        <v>#VALUE!</v>
      </c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65"/>
      <c r="AI16" s="365"/>
      <c r="AJ16" s="365"/>
      <c r="AK16" s="365"/>
      <c r="AL16" s="365"/>
      <c r="AM16" s="365"/>
      <c r="AN16" s="374"/>
      <c r="AO16" s="365"/>
      <c r="AP16" s="365"/>
      <c r="AQ16" s="365"/>
      <c r="AR16" s="374"/>
      <c r="AS16" s="374"/>
    </row>
    <row r="17" spans="2:45" x14ac:dyDescent="0.2">
      <c r="B17" s="443" t="s">
        <v>305</v>
      </c>
      <c r="C17" s="420" t="s">
        <v>19</v>
      </c>
      <c r="D17" s="339" t="e">
        <f>SUM($E17:$AS17)</f>
        <v>#VALUE!</v>
      </c>
      <c r="E17" s="436" t="e">
        <f>-'User | C_&amp;_I | Mandarin'!$D$81</f>
        <v>#VALUE!</v>
      </c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74"/>
      <c r="AB17" s="374"/>
      <c r="AC17" s="374"/>
      <c r="AD17" s="374"/>
      <c r="AE17" s="374"/>
      <c r="AF17" s="374"/>
      <c r="AG17" s="374"/>
      <c r="AH17" s="365"/>
      <c r="AI17" s="365"/>
      <c r="AJ17" s="365"/>
      <c r="AK17" s="365"/>
      <c r="AL17" s="365"/>
      <c r="AM17" s="365"/>
      <c r="AN17" s="374"/>
      <c r="AO17" s="365"/>
      <c r="AP17" s="365"/>
      <c r="AQ17" s="365"/>
      <c r="AR17" s="374"/>
      <c r="AS17" s="374"/>
    </row>
    <row r="18" spans="2:45" x14ac:dyDescent="0.2">
      <c r="B18" s="443" t="s">
        <v>306</v>
      </c>
      <c r="C18" s="420" t="s">
        <v>19</v>
      </c>
      <c r="D18" s="339" t="e">
        <f t="shared" si="1"/>
        <v>#VALUE!</v>
      </c>
      <c r="E18" s="436" t="e">
        <f>-SUMIFS('User | C_&amp;_I | Mandarin'!$D$87:$D$98,'User | C_&amp;_I | Mandarin'!M$87:M$98,"=1")</f>
        <v>#VALUE!</v>
      </c>
      <c r="F18" s="374">
        <f>-SUMIFS('User | C_&amp;_I | Mandarin'!$D$87:$D$98,'User | C_&amp;_I | Mandarin'!N$87:N$98,"=1")</f>
        <v>0</v>
      </c>
      <c r="G18" s="374">
        <f>-SUMIFS('User | C_&amp;_I | Mandarin'!$D$87:$D$98,'User | C_&amp;_I | Mandarin'!O$87:O$98,"=1")</f>
        <v>0</v>
      </c>
      <c r="H18" s="374">
        <f>-SUMIFS('User | C_&amp;_I | Mandarin'!$D$87:$D$98,'User | C_&amp;_I | Mandarin'!P$87:P$98,"=1")</f>
        <v>0</v>
      </c>
      <c r="I18" s="374">
        <f>-SUMIFS('User | C_&amp;_I | Mandarin'!$D$87:$D$98,'User | C_&amp;_I | Mandarin'!Q$87:Q$98,"=1")</f>
        <v>0</v>
      </c>
      <c r="J18" s="374" t="e">
        <f>-SUMIFS('User | C_&amp;_I | Mandarin'!$D$87:$D$98,'User | C_&amp;_I | Mandarin'!R$87:R$98,"=1")</f>
        <v>#VALUE!</v>
      </c>
      <c r="K18" s="374">
        <f>-SUMIFS('User | C_&amp;_I | Mandarin'!$D$87:$D$98,'User | C_&amp;_I | Mandarin'!S$87:S$98,"=1")</f>
        <v>0</v>
      </c>
      <c r="L18" s="374">
        <f>-SUMIFS('User | C_&amp;_I | Mandarin'!$D$87:$D$98,'User | C_&amp;_I | Mandarin'!T$87:T$98,"=1")</f>
        <v>0</v>
      </c>
      <c r="M18" s="374">
        <f>-SUMIFS('User | C_&amp;_I | Mandarin'!$D$87:$D$98,'User | C_&amp;_I | Mandarin'!U$87:U$98,"=1")</f>
        <v>0</v>
      </c>
      <c r="N18" s="374">
        <f>-SUMIFS('User | C_&amp;_I | Mandarin'!$D$87:$D$98,'User | C_&amp;_I | Mandarin'!V$87:V$98,"=1")</f>
        <v>0</v>
      </c>
      <c r="O18" s="374" t="e">
        <f>-SUMIFS('User | C_&amp;_I | Mandarin'!$D$87:$D$98,'User | C_&amp;_I | Mandarin'!W$87:W$98,"=1")</f>
        <v>#VALUE!</v>
      </c>
      <c r="P18" s="374">
        <f>-SUMIFS('User | C_&amp;_I | Mandarin'!$D$87:$D$98,'User | C_&amp;_I | Mandarin'!X$87:X$98,"=1")</f>
        <v>0</v>
      </c>
      <c r="Q18" s="374">
        <f>-SUMIFS('User | C_&amp;_I | Mandarin'!$D$87:$D$98,'User | C_&amp;_I | Mandarin'!Y$87:Y$98,"=1")</f>
        <v>0</v>
      </c>
      <c r="R18" s="374">
        <f>-SUMIFS('User | C_&amp;_I | Mandarin'!$D$87:$D$98,'User | C_&amp;_I | Mandarin'!Z$87:Z$98,"=1")</f>
        <v>0</v>
      </c>
      <c r="S18" s="374">
        <f>-SUMIFS('User | C_&amp;_I | Mandarin'!$D$87:$D$98,'User | C_&amp;_I | Mandarin'!AA$87:AA$98,"=1")</f>
        <v>0</v>
      </c>
      <c r="T18" s="374" t="e">
        <f>-SUMIFS('User | C_&amp;_I | Mandarin'!$D$87:$D$98,'User | C_&amp;_I | Mandarin'!AB$87:AB$98,"=1")</f>
        <v>#VALUE!</v>
      </c>
      <c r="U18" s="374">
        <f>-SUMIFS('User | C_&amp;_I | Mandarin'!$D$87:$D$98,'User | C_&amp;_I | Mandarin'!AC$87:AC$98,"=1")</f>
        <v>0</v>
      </c>
      <c r="V18" s="374">
        <f>-SUMIFS('User | C_&amp;_I | Mandarin'!$D$87:$D$98,'User | C_&amp;_I | Mandarin'!AD$87:AD$98,"=1")</f>
        <v>0</v>
      </c>
      <c r="W18" s="374">
        <f>-SUMIFS('User | C_&amp;_I | Mandarin'!$D$87:$D$98,'User | C_&amp;_I | Mandarin'!AE$87:AE$98,"=1")</f>
        <v>0</v>
      </c>
      <c r="X18" s="374">
        <f>-SUMIFS('User | C_&amp;_I | Mandarin'!$D$87:$D$98,'User | C_&amp;_I | Mandarin'!AF$87:AF$98,"=1")</f>
        <v>0</v>
      </c>
      <c r="Y18" s="374" t="e">
        <f>-SUMIFS('User | C_&amp;_I | Mandarin'!$D$87:$D$98,'User | C_&amp;_I | Mandarin'!AG$87:AG$98,"=1")</f>
        <v>#VALUE!</v>
      </c>
      <c r="Z18" s="374">
        <f>-SUMIFS('User | C_&amp;_I | Mandarin'!$D$87:$D$98,'User | C_&amp;_I | Mandarin'!AH$87:AH$98,"=1")</f>
        <v>0</v>
      </c>
      <c r="AA18" s="374">
        <f>-SUMIFS('User | C_&amp;_I | Mandarin'!$D$87:$D$98,'User | C_&amp;_I | Mandarin'!AI$87:AI$98,"=1")</f>
        <v>0</v>
      </c>
      <c r="AB18" s="374">
        <f>-SUMIFS('User | C_&amp;_I | Mandarin'!$D$87:$D$98,'User | C_&amp;_I | Mandarin'!AJ$87:AJ$98,"=1")</f>
        <v>0</v>
      </c>
      <c r="AC18" s="374">
        <f>-SUMIFS('User | C_&amp;_I | Mandarin'!$D$87:$D$98,'User | C_&amp;_I | Mandarin'!AK$87:AK$98,"=1")</f>
        <v>0</v>
      </c>
      <c r="AD18" s="374" t="e">
        <f>-SUMIFS('User | C_&amp;_I | Mandarin'!$D$87:$D$98,'User | C_&amp;_I | Mandarin'!AL$87:AL$98,"=1")</f>
        <v>#VALUE!</v>
      </c>
      <c r="AE18" s="374">
        <f>-SUMIFS('User | C_&amp;_I | Mandarin'!$D$87:$D$98,'User | C_&amp;_I | Mandarin'!AM$87:AM$98,"=1")</f>
        <v>0</v>
      </c>
      <c r="AF18" s="374">
        <f>-SUMIFS('User | C_&amp;_I | Mandarin'!$D$87:$D$98,'User | C_&amp;_I | Mandarin'!AN$87:AN$98,"=1")</f>
        <v>0</v>
      </c>
      <c r="AG18" s="374">
        <f>-SUMIFS('User | C_&amp;_I | Mandarin'!$D$87:$D$98,'User | C_&amp;_I | Mandarin'!AO$87:AO$98,"=1")</f>
        <v>0</v>
      </c>
      <c r="AH18" s="365">
        <f>-SUMIFS('User | C_&amp;_I | Mandarin'!$D$87:$D$98,'User | C_&amp;_I | Mandarin'!AP$87:AP$98,"=1")</f>
        <v>0</v>
      </c>
      <c r="AI18" s="365" t="e">
        <f>-SUMIFS('User | C_&amp;_I | Mandarin'!$D$87:$D$98,'User | C_&amp;_I | Mandarin'!AQ$87:AQ$98,"=1")</f>
        <v>#VALUE!</v>
      </c>
      <c r="AJ18" s="365">
        <f>-SUMIFS('User | C_&amp;_I | Mandarin'!$D$87:$D$98,'User | C_&amp;_I | Mandarin'!AR$87:AR$98,"=1")</f>
        <v>0</v>
      </c>
      <c r="AK18" s="365">
        <f>-SUMIFS('User | C_&amp;_I | Mandarin'!$D$87:$D$98,'User | C_&amp;_I | Mandarin'!AS$87:AS$98,"=1")</f>
        <v>0</v>
      </c>
      <c r="AL18" s="365">
        <f>-SUMIFS('User | C_&amp;_I | Mandarin'!$D$87:$D$98,'User | C_&amp;_I | Mandarin'!AT$87:AT$98,"=1")</f>
        <v>0</v>
      </c>
      <c r="AM18" s="365">
        <f>-SUMIFS('User | C_&amp;_I | Mandarin'!$D$87:$D$98,'User | C_&amp;_I | Mandarin'!AU$87:AU$98,"=1")</f>
        <v>0</v>
      </c>
      <c r="AN18" s="374" t="e">
        <f>-SUMIFS('User | C_&amp;_I | Mandarin'!$D$87:$D$98,'User | C_&amp;_I | Mandarin'!AV$87:AV$98,"=1")</f>
        <v>#VALUE!</v>
      </c>
      <c r="AO18" s="365">
        <f>-SUMIFS('User | C_&amp;_I | Mandarin'!$D$87:$D$98,'User | C_&amp;_I | Mandarin'!AW$87:AW$98,"=1")</f>
        <v>0</v>
      </c>
      <c r="AP18" s="365">
        <f>-SUMIFS('User | C_&amp;_I | Mandarin'!$D$87:$D$98,'User | C_&amp;_I | Mandarin'!AX$87:AX$98,"=1")</f>
        <v>0</v>
      </c>
      <c r="AQ18" s="365">
        <f>-SUMIFS('User | C_&amp;_I | Mandarin'!$D$87:$D$98,'User | C_&amp;_I | Mandarin'!AY$87:AY$98,"=1")</f>
        <v>0</v>
      </c>
      <c r="AR18" s="374">
        <f>-SUMIFS('User | C_&amp;_I | Mandarin'!$D$87:$D$98,'User | C_&amp;_I | Mandarin'!AZ$87:AZ$98,"=1")</f>
        <v>0</v>
      </c>
      <c r="AS18" s="374" t="e">
        <f>-SUMIFS('User | C_&amp;_I | Mandarin'!$D$87:$D$98,'User | C_&amp;_I | Mandarin'!BA$87:BA$98,"=1")</f>
        <v>#VALUE!</v>
      </c>
    </row>
    <row r="19" spans="2:45" x14ac:dyDescent="0.2">
      <c r="B19" s="443" t="s">
        <v>307</v>
      </c>
      <c r="C19" s="420" t="s">
        <v>19</v>
      </c>
      <c r="D19" s="339" t="e">
        <f t="shared" si="1"/>
        <v>#VALUE!</v>
      </c>
      <c r="E19" s="436"/>
      <c r="F19" s="374" t="e">
        <f>-'User | C_&amp;_I | Mandarin'!D$19</f>
        <v>#VALUE!</v>
      </c>
      <c r="G19" s="374" t="e">
        <f>-'User | C_&amp;_I | Mandarin'!E$19</f>
        <v>#VALUE!</v>
      </c>
      <c r="H19" s="374" t="e">
        <f>-'User | C_&amp;_I | Mandarin'!F$19</f>
        <v>#VALUE!</v>
      </c>
      <c r="I19" s="374" t="e">
        <f>-'User | C_&amp;_I | Mandarin'!G$19</f>
        <v>#VALUE!</v>
      </c>
      <c r="J19" s="374" t="e">
        <f>-'User | C_&amp;_I | Mandarin'!H$19</f>
        <v>#VALUE!</v>
      </c>
      <c r="K19" s="374" t="e">
        <f>-'User | C_&amp;_I | Mandarin'!I$19</f>
        <v>#VALUE!</v>
      </c>
      <c r="L19" s="374" t="e">
        <f>-'User | C_&amp;_I | Mandarin'!J$19</f>
        <v>#VALUE!</v>
      </c>
      <c r="M19" s="374" t="e">
        <f>-'User | C_&amp;_I | Mandarin'!K$19</f>
        <v>#VALUE!</v>
      </c>
      <c r="N19" s="374" t="e">
        <f>-'User | C_&amp;_I | Mandarin'!L$19</f>
        <v>#VALUE!</v>
      </c>
      <c r="O19" s="374" t="e">
        <f>-'User | C_&amp;_I | Mandarin'!M$19</f>
        <v>#VALUE!</v>
      </c>
      <c r="P19" s="374" t="e">
        <f>-'User | C_&amp;_I | Mandarin'!N$19</f>
        <v>#VALUE!</v>
      </c>
      <c r="Q19" s="374" t="e">
        <f>-'User | C_&amp;_I | Mandarin'!O$19</f>
        <v>#VALUE!</v>
      </c>
      <c r="R19" s="374" t="e">
        <f>-'User | C_&amp;_I | Mandarin'!P$19</f>
        <v>#VALUE!</v>
      </c>
      <c r="S19" s="374" t="e">
        <f>-'User | C_&amp;_I | Mandarin'!Q$19</f>
        <v>#VALUE!</v>
      </c>
      <c r="T19" s="374" t="e">
        <f>-'User | C_&amp;_I | Mandarin'!R$19</f>
        <v>#VALUE!</v>
      </c>
      <c r="U19" s="374" t="e">
        <f>T$19</f>
        <v>#VALUE!</v>
      </c>
      <c r="V19" s="374" t="e">
        <f t="shared" ref="V19:AS19" si="2">U$19</f>
        <v>#VALUE!</v>
      </c>
      <c r="W19" s="374" t="e">
        <f t="shared" si="2"/>
        <v>#VALUE!</v>
      </c>
      <c r="X19" s="374" t="e">
        <f t="shared" si="2"/>
        <v>#VALUE!</v>
      </c>
      <c r="Y19" s="374" t="e">
        <f t="shared" si="2"/>
        <v>#VALUE!</v>
      </c>
      <c r="Z19" s="374" t="e">
        <f t="shared" si="2"/>
        <v>#VALUE!</v>
      </c>
      <c r="AA19" s="374" t="e">
        <f t="shared" si="2"/>
        <v>#VALUE!</v>
      </c>
      <c r="AB19" s="374" t="e">
        <f t="shared" si="2"/>
        <v>#VALUE!</v>
      </c>
      <c r="AC19" s="374" t="e">
        <f t="shared" si="2"/>
        <v>#VALUE!</v>
      </c>
      <c r="AD19" s="374" t="e">
        <f t="shared" si="2"/>
        <v>#VALUE!</v>
      </c>
      <c r="AE19" s="374" t="e">
        <f t="shared" si="2"/>
        <v>#VALUE!</v>
      </c>
      <c r="AF19" s="374" t="e">
        <f t="shared" si="2"/>
        <v>#VALUE!</v>
      </c>
      <c r="AG19" s="374" t="e">
        <f t="shared" si="2"/>
        <v>#VALUE!</v>
      </c>
      <c r="AH19" s="365" t="e">
        <f t="shared" si="2"/>
        <v>#VALUE!</v>
      </c>
      <c r="AI19" s="365" t="e">
        <f t="shared" si="2"/>
        <v>#VALUE!</v>
      </c>
      <c r="AJ19" s="365" t="e">
        <f t="shared" si="2"/>
        <v>#VALUE!</v>
      </c>
      <c r="AK19" s="365" t="e">
        <f t="shared" si="2"/>
        <v>#VALUE!</v>
      </c>
      <c r="AL19" s="365" t="e">
        <f t="shared" si="2"/>
        <v>#VALUE!</v>
      </c>
      <c r="AM19" s="365" t="e">
        <f t="shared" si="2"/>
        <v>#VALUE!</v>
      </c>
      <c r="AN19" s="374" t="e">
        <f t="shared" si="2"/>
        <v>#VALUE!</v>
      </c>
      <c r="AO19" s="365" t="e">
        <f t="shared" si="2"/>
        <v>#VALUE!</v>
      </c>
      <c r="AP19" s="365" t="e">
        <f t="shared" si="2"/>
        <v>#VALUE!</v>
      </c>
      <c r="AQ19" s="365" t="e">
        <f t="shared" si="2"/>
        <v>#VALUE!</v>
      </c>
      <c r="AR19" s="374" t="e">
        <f t="shared" si="2"/>
        <v>#VALUE!</v>
      </c>
      <c r="AS19" s="374" t="e">
        <f t="shared" si="2"/>
        <v>#VALUE!</v>
      </c>
    </row>
    <row r="20" spans="2:45" x14ac:dyDescent="0.2">
      <c r="B20" s="443" t="s">
        <v>308</v>
      </c>
      <c r="C20" s="420" t="s">
        <v>19</v>
      </c>
      <c r="D20" s="339" t="e">
        <f>SUM($E20:$AS20)</f>
        <v>#VALUE!</v>
      </c>
      <c r="E20" s="436"/>
      <c r="F20" s="374" t="e">
        <f>-'User | C_&amp;_I | Mandarin'!D$20</f>
        <v>#VALUE!</v>
      </c>
      <c r="G20" s="374" t="e">
        <f>-'User | C_&amp;_I | Mandarin'!E$20</f>
        <v>#VALUE!</v>
      </c>
      <c r="H20" s="374" t="e">
        <f>-'User | C_&amp;_I | Mandarin'!F$20</f>
        <v>#VALUE!</v>
      </c>
      <c r="I20" s="374" t="e">
        <f>-'User | C_&amp;_I | Mandarin'!G$20</f>
        <v>#VALUE!</v>
      </c>
      <c r="J20" s="374" t="e">
        <f>-'User | C_&amp;_I | Mandarin'!H$20</f>
        <v>#VALUE!</v>
      </c>
      <c r="K20" s="374" t="e">
        <f>-'User | C_&amp;_I | Mandarin'!I$20</f>
        <v>#VALUE!</v>
      </c>
      <c r="L20" s="374" t="e">
        <f>-'User | C_&amp;_I | Mandarin'!J$20</f>
        <v>#VALUE!</v>
      </c>
      <c r="M20" s="374" t="e">
        <f>-'User | C_&amp;_I | Mandarin'!K$20</f>
        <v>#VALUE!</v>
      </c>
      <c r="N20" s="374" t="e">
        <f>-'User | C_&amp;_I | Mandarin'!L$20</f>
        <v>#VALUE!</v>
      </c>
      <c r="O20" s="374" t="e">
        <f>-'User | C_&amp;_I | Mandarin'!M$20</f>
        <v>#VALUE!</v>
      </c>
      <c r="P20" s="374" t="e">
        <f>-'User | C_&amp;_I | Mandarin'!N$20</f>
        <v>#VALUE!</v>
      </c>
      <c r="Q20" s="374" t="e">
        <f>-'User | C_&amp;_I | Mandarin'!O$20</f>
        <v>#VALUE!</v>
      </c>
      <c r="R20" s="374" t="e">
        <f>-'User | C_&amp;_I | Mandarin'!P$20</f>
        <v>#VALUE!</v>
      </c>
      <c r="S20" s="374" t="e">
        <f>-'User | C_&amp;_I | Mandarin'!Q$20</f>
        <v>#VALUE!</v>
      </c>
      <c r="T20" s="374" t="e">
        <f>-'User | C_&amp;_I | Mandarin'!R$20</f>
        <v>#VALUE!</v>
      </c>
      <c r="U20" s="374" t="e">
        <f t="shared" ref="U20:AS20" si="3">T$20</f>
        <v>#VALUE!</v>
      </c>
      <c r="V20" s="374" t="e">
        <f t="shared" si="3"/>
        <v>#VALUE!</v>
      </c>
      <c r="W20" s="374" t="e">
        <f t="shared" si="3"/>
        <v>#VALUE!</v>
      </c>
      <c r="X20" s="374" t="e">
        <f t="shared" si="3"/>
        <v>#VALUE!</v>
      </c>
      <c r="Y20" s="374" t="e">
        <f t="shared" si="3"/>
        <v>#VALUE!</v>
      </c>
      <c r="Z20" s="374" t="e">
        <f t="shared" si="3"/>
        <v>#VALUE!</v>
      </c>
      <c r="AA20" s="374" t="e">
        <f t="shared" si="3"/>
        <v>#VALUE!</v>
      </c>
      <c r="AB20" s="374" t="e">
        <f t="shared" si="3"/>
        <v>#VALUE!</v>
      </c>
      <c r="AC20" s="374" t="e">
        <f t="shared" si="3"/>
        <v>#VALUE!</v>
      </c>
      <c r="AD20" s="374" t="e">
        <f t="shared" si="3"/>
        <v>#VALUE!</v>
      </c>
      <c r="AE20" s="374" t="e">
        <f t="shared" si="3"/>
        <v>#VALUE!</v>
      </c>
      <c r="AF20" s="374" t="e">
        <f t="shared" si="3"/>
        <v>#VALUE!</v>
      </c>
      <c r="AG20" s="374" t="e">
        <f t="shared" si="3"/>
        <v>#VALUE!</v>
      </c>
      <c r="AH20" s="365" t="e">
        <f t="shared" si="3"/>
        <v>#VALUE!</v>
      </c>
      <c r="AI20" s="365" t="e">
        <f t="shared" si="3"/>
        <v>#VALUE!</v>
      </c>
      <c r="AJ20" s="365" t="e">
        <f t="shared" si="3"/>
        <v>#VALUE!</v>
      </c>
      <c r="AK20" s="365" t="e">
        <f t="shared" si="3"/>
        <v>#VALUE!</v>
      </c>
      <c r="AL20" s="365" t="e">
        <f t="shared" si="3"/>
        <v>#VALUE!</v>
      </c>
      <c r="AM20" s="365" t="e">
        <f t="shared" si="3"/>
        <v>#VALUE!</v>
      </c>
      <c r="AN20" s="374" t="e">
        <f t="shared" si="3"/>
        <v>#VALUE!</v>
      </c>
      <c r="AO20" s="365" t="e">
        <f t="shared" si="3"/>
        <v>#VALUE!</v>
      </c>
      <c r="AP20" s="365" t="e">
        <f t="shared" si="3"/>
        <v>#VALUE!</v>
      </c>
      <c r="AQ20" s="365" t="e">
        <f t="shared" si="3"/>
        <v>#VALUE!</v>
      </c>
      <c r="AR20" s="374" t="e">
        <f t="shared" si="3"/>
        <v>#VALUE!</v>
      </c>
      <c r="AS20" s="374" t="e">
        <f t="shared" si="3"/>
        <v>#VALUE!</v>
      </c>
    </row>
    <row r="21" spans="2:45" x14ac:dyDescent="0.2">
      <c r="B21" s="443" t="s">
        <v>309</v>
      </c>
      <c r="C21" s="420" t="s">
        <v>19</v>
      </c>
      <c r="D21" s="339" t="e">
        <f>SUM($E21:$AS21)</f>
        <v>#VALUE!</v>
      </c>
      <c r="E21" s="436"/>
      <c r="F21" s="374" t="e">
        <f>-'User | C_&amp;_I | Mandarin'!D$22</f>
        <v>#VALUE!</v>
      </c>
      <c r="G21" s="374" t="e">
        <f>-'User | C_&amp;_I | Mandarin'!E$22</f>
        <v>#VALUE!</v>
      </c>
      <c r="H21" s="374" t="e">
        <f>-'User | C_&amp;_I | Mandarin'!F$22</f>
        <v>#VALUE!</v>
      </c>
      <c r="I21" s="374" t="e">
        <f>-'User | C_&amp;_I | Mandarin'!G$22</f>
        <v>#VALUE!</v>
      </c>
      <c r="J21" s="374" t="e">
        <f>-'User | C_&amp;_I | Mandarin'!H$22</f>
        <v>#VALUE!</v>
      </c>
      <c r="K21" s="374" t="e">
        <f>-'User | C_&amp;_I | Mandarin'!I$22</f>
        <v>#VALUE!</v>
      </c>
      <c r="L21" s="374" t="e">
        <f>-'User | C_&amp;_I | Mandarin'!J$22</f>
        <v>#VALUE!</v>
      </c>
      <c r="M21" s="374" t="e">
        <f>-'User | C_&amp;_I | Mandarin'!K$22</f>
        <v>#VALUE!</v>
      </c>
      <c r="N21" s="374" t="e">
        <f>-'User | C_&amp;_I | Mandarin'!L$22</f>
        <v>#VALUE!</v>
      </c>
      <c r="O21" s="374" t="e">
        <f>-'User | C_&amp;_I | Mandarin'!M$22</f>
        <v>#VALUE!</v>
      </c>
      <c r="P21" s="374" t="e">
        <f>-'User | C_&amp;_I | Mandarin'!N$22</f>
        <v>#VALUE!</v>
      </c>
      <c r="Q21" s="374" t="e">
        <f>-'User | C_&amp;_I | Mandarin'!O$22</f>
        <v>#VALUE!</v>
      </c>
      <c r="R21" s="374" t="e">
        <f>-'User | C_&amp;_I | Mandarin'!P$22</f>
        <v>#VALUE!</v>
      </c>
      <c r="S21" s="374" t="e">
        <f>-'User | C_&amp;_I | Mandarin'!Q$22</f>
        <v>#VALUE!</v>
      </c>
      <c r="T21" s="374" t="e">
        <f>-'User | C_&amp;_I | Mandarin'!R$22</f>
        <v>#VALUE!</v>
      </c>
      <c r="U21" s="374" t="e">
        <f t="shared" ref="U21:AS21" si="4">T$21</f>
        <v>#VALUE!</v>
      </c>
      <c r="V21" s="374" t="e">
        <f t="shared" si="4"/>
        <v>#VALUE!</v>
      </c>
      <c r="W21" s="374" t="e">
        <f t="shared" si="4"/>
        <v>#VALUE!</v>
      </c>
      <c r="X21" s="374" t="e">
        <f t="shared" si="4"/>
        <v>#VALUE!</v>
      </c>
      <c r="Y21" s="374" t="e">
        <f t="shared" si="4"/>
        <v>#VALUE!</v>
      </c>
      <c r="Z21" s="374" t="e">
        <f t="shared" si="4"/>
        <v>#VALUE!</v>
      </c>
      <c r="AA21" s="374" t="e">
        <f t="shared" si="4"/>
        <v>#VALUE!</v>
      </c>
      <c r="AB21" s="374" t="e">
        <f t="shared" si="4"/>
        <v>#VALUE!</v>
      </c>
      <c r="AC21" s="374" t="e">
        <f t="shared" si="4"/>
        <v>#VALUE!</v>
      </c>
      <c r="AD21" s="374" t="e">
        <f t="shared" si="4"/>
        <v>#VALUE!</v>
      </c>
      <c r="AE21" s="374" t="e">
        <f t="shared" si="4"/>
        <v>#VALUE!</v>
      </c>
      <c r="AF21" s="374" t="e">
        <f t="shared" si="4"/>
        <v>#VALUE!</v>
      </c>
      <c r="AG21" s="374" t="e">
        <f t="shared" si="4"/>
        <v>#VALUE!</v>
      </c>
      <c r="AH21" s="365" t="e">
        <f t="shared" si="4"/>
        <v>#VALUE!</v>
      </c>
      <c r="AI21" s="365" t="e">
        <f t="shared" si="4"/>
        <v>#VALUE!</v>
      </c>
      <c r="AJ21" s="365" t="e">
        <f t="shared" si="4"/>
        <v>#VALUE!</v>
      </c>
      <c r="AK21" s="365" t="e">
        <f t="shared" si="4"/>
        <v>#VALUE!</v>
      </c>
      <c r="AL21" s="365" t="e">
        <f t="shared" si="4"/>
        <v>#VALUE!</v>
      </c>
      <c r="AM21" s="365" t="e">
        <f t="shared" si="4"/>
        <v>#VALUE!</v>
      </c>
      <c r="AN21" s="374" t="e">
        <f t="shared" si="4"/>
        <v>#VALUE!</v>
      </c>
      <c r="AO21" s="365" t="e">
        <f t="shared" si="4"/>
        <v>#VALUE!</v>
      </c>
      <c r="AP21" s="365" t="e">
        <f t="shared" si="4"/>
        <v>#VALUE!</v>
      </c>
      <c r="AQ21" s="365" t="e">
        <f t="shared" si="4"/>
        <v>#VALUE!</v>
      </c>
      <c r="AR21" s="374" t="e">
        <f t="shared" si="4"/>
        <v>#VALUE!</v>
      </c>
      <c r="AS21" s="374" t="e">
        <f t="shared" si="4"/>
        <v>#VALUE!</v>
      </c>
    </row>
    <row r="22" spans="2:45" x14ac:dyDescent="0.2">
      <c r="B22" s="443" t="s">
        <v>310</v>
      </c>
      <c r="C22" s="420" t="s">
        <v>19</v>
      </c>
      <c r="D22" s="339" t="e">
        <f t="shared" si="1"/>
        <v>#VALUE!</v>
      </c>
      <c r="E22" s="436"/>
      <c r="F22" s="374" t="e">
        <f>-'User | C_&amp;_I | Mandarin'!D$27*'User | C_&amp;_I | Mandarin'!$D$121</f>
        <v>#VALUE!</v>
      </c>
      <c r="G22" s="374" t="e">
        <f>-'User | C_&amp;_I | Mandarin'!E$27*'User | C_&amp;_I | Mandarin'!$D$121</f>
        <v>#VALUE!</v>
      </c>
      <c r="H22" s="374" t="e">
        <f>-'User | C_&amp;_I | Mandarin'!F$27*'User | C_&amp;_I | Mandarin'!$D$121</f>
        <v>#VALUE!</v>
      </c>
      <c r="I22" s="374" t="e">
        <f>-'User | C_&amp;_I | Mandarin'!G$27*'User | C_&amp;_I | Mandarin'!$D$121</f>
        <v>#VALUE!</v>
      </c>
      <c r="J22" s="374" t="e">
        <f>-'User | C_&amp;_I | Mandarin'!H$27*'User | C_&amp;_I | Mandarin'!$D$121</f>
        <v>#VALUE!</v>
      </c>
      <c r="K22" s="374" t="e">
        <f>-'User | C_&amp;_I | Mandarin'!I$27*'User | C_&amp;_I | Mandarin'!$D$121</f>
        <v>#VALUE!</v>
      </c>
      <c r="L22" s="374" t="e">
        <f>-'User | C_&amp;_I | Mandarin'!J$27*'User | C_&amp;_I | Mandarin'!$D$121</f>
        <v>#VALUE!</v>
      </c>
      <c r="M22" s="374" t="e">
        <f>-'User | C_&amp;_I | Mandarin'!K$27*'User | C_&amp;_I | Mandarin'!$D$121</f>
        <v>#VALUE!</v>
      </c>
      <c r="N22" s="374" t="e">
        <f>-'User | C_&amp;_I | Mandarin'!L$27*'User | C_&amp;_I | Mandarin'!$D$121</f>
        <v>#VALUE!</v>
      </c>
      <c r="O22" s="374" t="e">
        <f>-'User | C_&amp;_I | Mandarin'!M$27*'User | C_&amp;_I | Mandarin'!$D$121</f>
        <v>#VALUE!</v>
      </c>
      <c r="P22" s="374" t="e">
        <f>-'User | C_&amp;_I | Mandarin'!N$27*'User | C_&amp;_I | Mandarin'!$D$121</f>
        <v>#VALUE!</v>
      </c>
      <c r="Q22" s="374" t="e">
        <f>-'User | C_&amp;_I | Mandarin'!O$27*'User | C_&amp;_I | Mandarin'!$D$121</f>
        <v>#VALUE!</v>
      </c>
      <c r="R22" s="374" t="e">
        <f>-'User | C_&amp;_I | Mandarin'!P$27*'User | C_&amp;_I | Mandarin'!$D$121</f>
        <v>#VALUE!</v>
      </c>
      <c r="S22" s="374" t="e">
        <f>-'User | C_&amp;_I | Mandarin'!Q$27*'User | C_&amp;_I | Mandarin'!$D$121</f>
        <v>#VALUE!</v>
      </c>
      <c r="T22" s="374" t="e">
        <f>-'User | C_&amp;_I | Mandarin'!R$27*'User | C_&amp;_I | Mandarin'!$D$121</f>
        <v>#VALUE!</v>
      </c>
      <c r="U22" s="374" t="e">
        <f>T$22</f>
        <v>#VALUE!</v>
      </c>
      <c r="V22" s="374" t="e">
        <f t="shared" ref="V22:AS22" si="5">U$22</f>
        <v>#VALUE!</v>
      </c>
      <c r="W22" s="374" t="e">
        <f t="shared" si="5"/>
        <v>#VALUE!</v>
      </c>
      <c r="X22" s="374" t="e">
        <f t="shared" si="5"/>
        <v>#VALUE!</v>
      </c>
      <c r="Y22" s="374" t="e">
        <f t="shared" si="5"/>
        <v>#VALUE!</v>
      </c>
      <c r="Z22" s="374" t="e">
        <f t="shared" si="5"/>
        <v>#VALUE!</v>
      </c>
      <c r="AA22" s="374" t="e">
        <f t="shared" si="5"/>
        <v>#VALUE!</v>
      </c>
      <c r="AB22" s="374" t="e">
        <f t="shared" si="5"/>
        <v>#VALUE!</v>
      </c>
      <c r="AC22" s="374" t="e">
        <f t="shared" si="5"/>
        <v>#VALUE!</v>
      </c>
      <c r="AD22" s="374" t="e">
        <f t="shared" si="5"/>
        <v>#VALUE!</v>
      </c>
      <c r="AE22" s="374" t="e">
        <f t="shared" si="5"/>
        <v>#VALUE!</v>
      </c>
      <c r="AF22" s="374" t="e">
        <f t="shared" si="5"/>
        <v>#VALUE!</v>
      </c>
      <c r="AG22" s="374" t="e">
        <f t="shared" si="5"/>
        <v>#VALUE!</v>
      </c>
      <c r="AH22" s="365" t="e">
        <f t="shared" si="5"/>
        <v>#VALUE!</v>
      </c>
      <c r="AI22" s="365" t="e">
        <f t="shared" si="5"/>
        <v>#VALUE!</v>
      </c>
      <c r="AJ22" s="365" t="e">
        <f t="shared" si="5"/>
        <v>#VALUE!</v>
      </c>
      <c r="AK22" s="365" t="e">
        <f t="shared" si="5"/>
        <v>#VALUE!</v>
      </c>
      <c r="AL22" s="365" t="e">
        <f t="shared" si="5"/>
        <v>#VALUE!</v>
      </c>
      <c r="AM22" s="365" t="e">
        <f t="shared" si="5"/>
        <v>#VALUE!</v>
      </c>
      <c r="AN22" s="374" t="e">
        <f t="shared" si="5"/>
        <v>#VALUE!</v>
      </c>
      <c r="AO22" s="365" t="e">
        <f t="shared" si="5"/>
        <v>#VALUE!</v>
      </c>
      <c r="AP22" s="365" t="e">
        <f t="shared" si="5"/>
        <v>#VALUE!</v>
      </c>
      <c r="AQ22" s="365" t="e">
        <f t="shared" si="5"/>
        <v>#VALUE!</v>
      </c>
      <c r="AR22" s="374" t="e">
        <f t="shared" si="5"/>
        <v>#VALUE!</v>
      </c>
      <c r="AS22" s="374" t="e">
        <f t="shared" si="5"/>
        <v>#VALUE!</v>
      </c>
    </row>
    <row r="23" spans="2:45" x14ac:dyDescent="0.2">
      <c r="B23" s="445"/>
      <c r="C23" s="422"/>
      <c r="D23" s="447"/>
      <c r="E23" s="438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67"/>
      <c r="AI23" s="367"/>
      <c r="AJ23" s="367"/>
      <c r="AK23" s="367"/>
      <c r="AL23" s="367"/>
      <c r="AM23" s="367"/>
      <c r="AN23" s="377"/>
      <c r="AO23" s="367"/>
      <c r="AP23" s="367"/>
      <c r="AQ23" s="367"/>
      <c r="AR23" s="377"/>
      <c r="AS23" s="377"/>
    </row>
    <row r="24" spans="2:45" s="35" customFormat="1" x14ac:dyDescent="0.2">
      <c r="B24" s="358" t="s">
        <v>311</v>
      </c>
      <c r="C24" s="425" t="s">
        <v>19</v>
      </c>
      <c r="D24" s="392" t="e">
        <f>SUM($E24:$AS24)</f>
        <v>#VALUE!</v>
      </c>
      <c r="E24" s="439" t="e">
        <f>SUM(E$10:E$22)</f>
        <v>#VALUE!</v>
      </c>
      <c r="F24" s="378" t="e">
        <f t="shared" ref="F24:AQ24" si="6">SUM(F$10:F$22)</f>
        <v>#VALUE!</v>
      </c>
      <c r="G24" s="378" t="e">
        <f t="shared" si="6"/>
        <v>#VALUE!</v>
      </c>
      <c r="H24" s="378" t="e">
        <f t="shared" si="6"/>
        <v>#VALUE!</v>
      </c>
      <c r="I24" s="378" t="e">
        <f>SUM(I$10:I$22)</f>
        <v>#VALUE!</v>
      </c>
      <c r="J24" s="378" t="e">
        <f t="shared" si="6"/>
        <v>#VALUE!</v>
      </c>
      <c r="K24" s="378" t="e">
        <f t="shared" si="6"/>
        <v>#VALUE!</v>
      </c>
      <c r="L24" s="378" t="e">
        <f t="shared" si="6"/>
        <v>#VALUE!</v>
      </c>
      <c r="M24" s="378" t="e">
        <f t="shared" si="6"/>
        <v>#VALUE!</v>
      </c>
      <c r="N24" s="378" t="e">
        <f t="shared" si="6"/>
        <v>#VALUE!</v>
      </c>
      <c r="O24" s="378" t="e">
        <f t="shared" si="6"/>
        <v>#VALUE!</v>
      </c>
      <c r="P24" s="378" t="e">
        <f t="shared" si="6"/>
        <v>#VALUE!</v>
      </c>
      <c r="Q24" s="378" t="e">
        <f t="shared" si="6"/>
        <v>#VALUE!</v>
      </c>
      <c r="R24" s="378" t="e">
        <f t="shared" si="6"/>
        <v>#VALUE!</v>
      </c>
      <c r="S24" s="378" t="e">
        <f t="shared" si="6"/>
        <v>#VALUE!</v>
      </c>
      <c r="T24" s="378" t="e">
        <f t="shared" si="6"/>
        <v>#VALUE!</v>
      </c>
      <c r="U24" s="378" t="e">
        <f t="shared" si="6"/>
        <v>#VALUE!</v>
      </c>
      <c r="V24" s="378" t="e">
        <f t="shared" si="6"/>
        <v>#VALUE!</v>
      </c>
      <c r="W24" s="378" t="e">
        <f t="shared" si="6"/>
        <v>#VALUE!</v>
      </c>
      <c r="X24" s="378" t="e">
        <f t="shared" si="6"/>
        <v>#VALUE!</v>
      </c>
      <c r="Y24" s="378" t="e">
        <f t="shared" si="6"/>
        <v>#VALUE!</v>
      </c>
      <c r="Z24" s="378" t="e">
        <f t="shared" si="6"/>
        <v>#VALUE!</v>
      </c>
      <c r="AA24" s="378" t="e">
        <f t="shared" si="6"/>
        <v>#VALUE!</v>
      </c>
      <c r="AB24" s="378" t="e">
        <f t="shared" si="6"/>
        <v>#VALUE!</v>
      </c>
      <c r="AC24" s="378" t="e">
        <f t="shared" si="6"/>
        <v>#VALUE!</v>
      </c>
      <c r="AD24" s="378" t="e">
        <f t="shared" si="6"/>
        <v>#VALUE!</v>
      </c>
      <c r="AE24" s="378" t="e">
        <f t="shared" si="6"/>
        <v>#VALUE!</v>
      </c>
      <c r="AF24" s="378" t="e">
        <f t="shared" si="6"/>
        <v>#VALUE!</v>
      </c>
      <c r="AG24" s="378" t="e">
        <f t="shared" si="6"/>
        <v>#VALUE!</v>
      </c>
      <c r="AH24" s="368" t="e">
        <f t="shared" si="6"/>
        <v>#VALUE!</v>
      </c>
      <c r="AI24" s="368" t="e">
        <f t="shared" si="6"/>
        <v>#VALUE!</v>
      </c>
      <c r="AJ24" s="368" t="e">
        <f t="shared" si="6"/>
        <v>#VALUE!</v>
      </c>
      <c r="AK24" s="368" t="e">
        <f t="shared" si="6"/>
        <v>#VALUE!</v>
      </c>
      <c r="AL24" s="368" t="e">
        <f t="shared" si="6"/>
        <v>#VALUE!</v>
      </c>
      <c r="AM24" s="368" t="e">
        <f t="shared" si="6"/>
        <v>#VALUE!</v>
      </c>
      <c r="AN24" s="378" t="e">
        <f t="shared" si="6"/>
        <v>#VALUE!</v>
      </c>
      <c r="AO24" s="368" t="e">
        <f t="shared" si="6"/>
        <v>#VALUE!</v>
      </c>
      <c r="AP24" s="368" t="e">
        <f t="shared" si="6"/>
        <v>#VALUE!</v>
      </c>
      <c r="AQ24" s="368" t="e">
        <f t="shared" si="6"/>
        <v>#VALUE!</v>
      </c>
      <c r="AR24" s="378" t="e">
        <f>SUM(AR$10:AR$22)</f>
        <v>#VALUE!</v>
      </c>
      <c r="AS24" s="378" t="e">
        <f>SUM(AS$10:AS$22)</f>
        <v>#VALUE!</v>
      </c>
    </row>
    <row r="25" spans="2:45" x14ac:dyDescent="0.2">
      <c r="B25" s="444"/>
      <c r="C25" s="421"/>
      <c r="D25" s="342"/>
      <c r="E25" s="437"/>
      <c r="F25" s="379" t="e">
        <f>$E$24+$F$24</f>
        <v>#VALUE!</v>
      </c>
      <c r="G25" s="379" t="e">
        <f>F$25+G$24</f>
        <v>#VALUE!</v>
      </c>
      <c r="H25" s="379" t="e">
        <f t="shared" ref="H25:AS25" si="7">G$25+H$24</f>
        <v>#VALUE!</v>
      </c>
      <c r="I25" s="379" t="e">
        <f t="shared" si="7"/>
        <v>#VALUE!</v>
      </c>
      <c r="J25" s="379" t="e">
        <f t="shared" si="7"/>
        <v>#VALUE!</v>
      </c>
      <c r="K25" s="379" t="e">
        <f t="shared" si="7"/>
        <v>#VALUE!</v>
      </c>
      <c r="L25" s="379" t="e">
        <f>K$25+L$24</f>
        <v>#VALUE!</v>
      </c>
      <c r="M25" s="379" t="e">
        <f t="shared" si="7"/>
        <v>#VALUE!</v>
      </c>
      <c r="N25" s="379" t="e">
        <f t="shared" si="7"/>
        <v>#VALUE!</v>
      </c>
      <c r="O25" s="379" t="e">
        <f t="shared" si="7"/>
        <v>#VALUE!</v>
      </c>
      <c r="P25" s="379" t="e">
        <f t="shared" si="7"/>
        <v>#VALUE!</v>
      </c>
      <c r="Q25" s="379" t="e">
        <f t="shared" si="7"/>
        <v>#VALUE!</v>
      </c>
      <c r="R25" s="379" t="e">
        <f t="shared" si="7"/>
        <v>#VALUE!</v>
      </c>
      <c r="S25" s="379" t="e">
        <f t="shared" si="7"/>
        <v>#VALUE!</v>
      </c>
      <c r="T25" s="379" t="e">
        <f t="shared" si="7"/>
        <v>#VALUE!</v>
      </c>
      <c r="U25" s="379" t="e">
        <f t="shared" si="7"/>
        <v>#VALUE!</v>
      </c>
      <c r="V25" s="379" t="e">
        <f t="shared" si="7"/>
        <v>#VALUE!</v>
      </c>
      <c r="W25" s="379" t="e">
        <f t="shared" si="7"/>
        <v>#VALUE!</v>
      </c>
      <c r="X25" s="379" t="e">
        <f t="shared" si="7"/>
        <v>#VALUE!</v>
      </c>
      <c r="Y25" s="379" t="e">
        <f>X$25+Y$24</f>
        <v>#VALUE!</v>
      </c>
      <c r="Z25" s="379" t="e">
        <f t="shared" si="7"/>
        <v>#VALUE!</v>
      </c>
      <c r="AA25" s="379" t="e">
        <f t="shared" si="7"/>
        <v>#VALUE!</v>
      </c>
      <c r="AB25" s="379" t="e">
        <f t="shared" si="7"/>
        <v>#VALUE!</v>
      </c>
      <c r="AC25" s="379" t="e">
        <f>AB$25+AC$24</f>
        <v>#VALUE!</v>
      </c>
      <c r="AD25" s="379" t="e">
        <f t="shared" si="7"/>
        <v>#VALUE!</v>
      </c>
      <c r="AE25" s="379" t="e">
        <f t="shared" si="7"/>
        <v>#VALUE!</v>
      </c>
      <c r="AF25" s="379" t="e">
        <f t="shared" si="7"/>
        <v>#VALUE!</v>
      </c>
      <c r="AG25" s="379" t="e">
        <f>AF$25+AG$24</f>
        <v>#VALUE!</v>
      </c>
      <c r="AH25" s="369" t="e">
        <f t="shared" si="7"/>
        <v>#VALUE!</v>
      </c>
      <c r="AI25" s="369" t="e">
        <f t="shared" si="7"/>
        <v>#VALUE!</v>
      </c>
      <c r="AJ25" s="369" t="e">
        <f t="shared" si="7"/>
        <v>#VALUE!</v>
      </c>
      <c r="AK25" s="369" t="e">
        <f t="shared" si="7"/>
        <v>#VALUE!</v>
      </c>
      <c r="AL25" s="369" t="e">
        <f t="shared" si="7"/>
        <v>#VALUE!</v>
      </c>
      <c r="AM25" s="369" t="e">
        <f>AL$25+AM$24</f>
        <v>#VALUE!</v>
      </c>
      <c r="AN25" s="379" t="e">
        <f t="shared" si="7"/>
        <v>#VALUE!</v>
      </c>
      <c r="AO25" s="369" t="e">
        <f t="shared" si="7"/>
        <v>#VALUE!</v>
      </c>
      <c r="AP25" s="369" t="e">
        <f t="shared" si="7"/>
        <v>#VALUE!</v>
      </c>
      <c r="AQ25" s="369" t="e">
        <f t="shared" si="7"/>
        <v>#VALUE!</v>
      </c>
      <c r="AR25" s="379" t="e">
        <f>AQ$25+AR$24</f>
        <v>#VALUE!</v>
      </c>
      <c r="AS25" s="379" t="e">
        <f t="shared" si="7"/>
        <v>#VALUE!</v>
      </c>
    </row>
    <row r="26" spans="2:45" x14ac:dyDescent="0.2">
      <c r="B26" s="446" t="s">
        <v>312</v>
      </c>
      <c r="C26" s="423" t="s">
        <v>47</v>
      </c>
      <c r="D26" s="343"/>
      <c r="E26" s="440"/>
      <c r="F26" s="380" t="e">
        <f>'User | C_&amp;_I | Mandarin'!D$26</f>
        <v>#VALUE!</v>
      </c>
      <c r="G26" s="380" t="e">
        <f>'User | C_&amp;_I | Mandarin'!E$26</f>
        <v>#VALUE!</v>
      </c>
      <c r="H26" s="380" t="e">
        <f>'User | C_&amp;_I | Mandarin'!F$26</f>
        <v>#VALUE!</v>
      </c>
      <c r="I26" s="380" t="e">
        <f>'User | C_&amp;_I | Mandarin'!G$26</f>
        <v>#VALUE!</v>
      </c>
      <c r="J26" s="380" t="e">
        <f>'User | C_&amp;_I | Mandarin'!H$26</f>
        <v>#VALUE!</v>
      </c>
      <c r="K26" s="380" t="e">
        <f>'User | C_&amp;_I | Mandarin'!I$26</f>
        <v>#VALUE!</v>
      </c>
      <c r="L26" s="380" t="e">
        <f>'User | C_&amp;_I | Mandarin'!J$26</f>
        <v>#VALUE!</v>
      </c>
      <c r="M26" s="380" t="e">
        <f>'User | C_&amp;_I | Mandarin'!K$26</f>
        <v>#VALUE!</v>
      </c>
      <c r="N26" s="380" t="e">
        <f>'User | C_&amp;_I | Mandarin'!L$26</f>
        <v>#VALUE!</v>
      </c>
      <c r="O26" s="380" t="e">
        <f>'User | C_&amp;_I | Mandarin'!M$26</f>
        <v>#VALUE!</v>
      </c>
      <c r="P26" s="380" t="e">
        <f>'User | C_&amp;_I | Mandarin'!N$26</f>
        <v>#VALUE!</v>
      </c>
      <c r="Q26" s="380" t="e">
        <f>'User | C_&amp;_I | Mandarin'!O$26</f>
        <v>#VALUE!</v>
      </c>
      <c r="R26" s="380" t="e">
        <f>'User | C_&amp;_I | Mandarin'!P$26</f>
        <v>#VALUE!</v>
      </c>
      <c r="S26" s="380" t="e">
        <f>'User | C_&amp;_I | Mandarin'!Q$26</f>
        <v>#VALUE!</v>
      </c>
      <c r="T26" s="380" t="e">
        <f>'User | C_&amp;_I | Mandarin'!R$26</f>
        <v>#VALUE!</v>
      </c>
      <c r="U26" s="380" t="e">
        <f>T$26</f>
        <v>#VALUE!</v>
      </c>
      <c r="V26" s="380" t="e">
        <f t="shared" ref="V26:AS26" si="8">U$26</f>
        <v>#VALUE!</v>
      </c>
      <c r="W26" s="380" t="e">
        <f t="shared" si="8"/>
        <v>#VALUE!</v>
      </c>
      <c r="X26" s="380" t="e">
        <f t="shared" si="8"/>
        <v>#VALUE!</v>
      </c>
      <c r="Y26" s="380" t="e">
        <f t="shared" si="8"/>
        <v>#VALUE!</v>
      </c>
      <c r="Z26" s="380" t="e">
        <f t="shared" si="8"/>
        <v>#VALUE!</v>
      </c>
      <c r="AA26" s="380" t="e">
        <f t="shared" si="8"/>
        <v>#VALUE!</v>
      </c>
      <c r="AB26" s="380" t="e">
        <f t="shared" si="8"/>
        <v>#VALUE!</v>
      </c>
      <c r="AC26" s="380" t="e">
        <f t="shared" si="8"/>
        <v>#VALUE!</v>
      </c>
      <c r="AD26" s="380" t="e">
        <f t="shared" si="8"/>
        <v>#VALUE!</v>
      </c>
      <c r="AE26" s="380" t="e">
        <f t="shared" si="8"/>
        <v>#VALUE!</v>
      </c>
      <c r="AF26" s="380" t="e">
        <f t="shared" si="8"/>
        <v>#VALUE!</v>
      </c>
      <c r="AG26" s="380" t="e">
        <f t="shared" si="8"/>
        <v>#VALUE!</v>
      </c>
      <c r="AH26" s="370" t="e">
        <f t="shared" si="8"/>
        <v>#VALUE!</v>
      </c>
      <c r="AI26" s="370" t="e">
        <f t="shared" si="8"/>
        <v>#VALUE!</v>
      </c>
      <c r="AJ26" s="370" t="e">
        <f t="shared" si="8"/>
        <v>#VALUE!</v>
      </c>
      <c r="AK26" s="370" t="e">
        <f t="shared" si="8"/>
        <v>#VALUE!</v>
      </c>
      <c r="AL26" s="370" t="e">
        <f t="shared" si="8"/>
        <v>#VALUE!</v>
      </c>
      <c r="AM26" s="370" t="e">
        <f t="shared" si="8"/>
        <v>#VALUE!</v>
      </c>
      <c r="AN26" s="380" t="e">
        <f t="shared" si="8"/>
        <v>#VALUE!</v>
      </c>
      <c r="AO26" s="370" t="e">
        <f t="shared" si="8"/>
        <v>#VALUE!</v>
      </c>
      <c r="AP26" s="370" t="e">
        <f t="shared" si="8"/>
        <v>#VALUE!</v>
      </c>
      <c r="AQ26" s="370" t="e">
        <f t="shared" si="8"/>
        <v>#VALUE!</v>
      </c>
      <c r="AR26" s="380" t="e">
        <f t="shared" si="8"/>
        <v>#VALUE!</v>
      </c>
      <c r="AS26" s="380" t="e">
        <f t="shared" si="8"/>
        <v>#VALUE!</v>
      </c>
    </row>
    <row r="27" spans="2:45" x14ac:dyDescent="0.2">
      <c r="B27" s="446" t="s">
        <v>313</v>
      </c>
      <c r="C27" s="423" t="s">
        <v>61</v>
      </c>
      <c r="D27" s="343"/>
      <c r="E27" s="440"/>
      <c r="F27" s="380" t="e">
        <f>'User | C_&amp;_I | Mandarin'!D$27</f>
        <v>#VALUE!</v>
      </c>
      <c r="G27" s="380" t="e">
        <f>'User | C_&amp;_I | Mandarin'!E$27</f>
        <v>#VALUE!</v>
      </c>
      <c r="H27" s="380" t="e">
        <f>'User | C_&amp;_I | Mandarin'!F$27</f>
        <v>#VALUE!</v>
      </c>
      <c r="I27" s="380" t="e">
        <f>'User | C_&amp;_I | Mandarin'!G$27</f>
        <v>#VALUE!</v>
      </c>
      <c r="J27" s="380" t="e">
        <f>'User | C_&amp;_I | Mandarin'!H$27</f>
        <v>#VALUE!</v>
      </c>
      <c r="K27" s="380" t="e">
        <f>'User | C_&amp;_I | Mandarin'!I$27</f>
        <v>#VALUE!</v>
      </c>
      <c r="L27" s="380" t="e">
        <f>'User | C_&amp;_I | Mandarin'!J$27</f>
        <v>#VALUE!</v>
      </c>
      <c r="M27" s="380" t="e">
        <f>'User | C_&amp;_I | Mandarin'!K$27</f>
        <v>#VALUE!</v>
      </c>
      <c r="N27" s="380" t="e">
        <f>'User | C_&amp;_I | Mandarin'!L$27</f>
        <v>#VALUE!</v>
      </c>
      <c r="O27" s="380" t="e">
        <f>'User | C_&amp;_I | Mandarin'!M$27</f>
        <v>#VALUE!</v>
      </c>
      <c r="P27" s="380" t="e">
        <f>'User | C_&amp;_I | Mandarin'!N$27</f>
        <v>#VALUE!</v>
      </c>
      <c r="Q27" s="380" t="e">
        <f>'User | C_&amp;_I | Mandarin'!O$27</f>
        <v>#VALUE!</v>
      </c>
      <c r="R27" s="380" t="e">
        <f>'User | C_&amp;_I | Mandarin'!P$27</f>
        <v>#VALUE!</v>
      </c>
      <c r="S27" s="380" t="e">
        <f>'User | C_&amp;_I | Mandarin'!Q$27</f>
        <v>#VALUE!</v>
      </c>
      <c r="T27" s="380" t="e">
        <f>'User | C_&amp;_I | Mandarin'!R$27</f>
        <v>#VALUE!</v>
      </c>
      <c r="U27" s="380" t="e">
        <f>T$27</f>
        <v>#VALUE!</v>
      </c>
      <c r="V27" s="380" t="e">
        <f t="shared" ref="V27:AS27" si="9">U$27</f>
        <v>#VALUE!</v>
      </c>
      <c r="W27" s="380" t="e">
        <f t="shared" si="9"/>
        <v>#VALUE!</v>
      </c>
      <c r="X27" s="380" t="e">
        <f t="shared" si="9"/>
        <v>#VALUE!</v>
      </c>
      <c r="Y27" s="380" t="e">
        <f t="shared" si="9"/>
        <v>#VALUE!</v>
      </c>
      <c r="Z27" s="380" t="e">
        <f t="shared" si="9"/>
        <v>#VALUE!</v>
      </c>
      <c r="AA27" s="380" t="e">
        <f t="shared" si="9"/>
        <v>#VALUE!</v>
      </c>
      <c r="AB27" s="380" t="e">
        <f t="shared" si="9"/>
        <v>#VALUE!</v>
      </c>
      <c r="AC27" s="380" t="e">
        <f t="shared" si="9"/>
        <v>#VALUE!</v>
      </c>
      <c r="AD27" s="380" t="e">
        <f t="shared" si="9"/>
        <v>#VALUE!</v>
      </c>
      <c r="AE27" s="380" t="e">
        <f t="shared" si="9"/>
        <v>#VALUE!</v>
      </c>
      <c r="AF27" s="380" t="e">
        <f t="shared" si="9"/>
        <v>#VALUE!</v>
      </c>
      <c r="AG27" s="380" t="e">
        <f t="shared" si="9"/>
        <v>#VALUE!</v>
      </c>
      <c r="AH27" s="370" t="e">
        <f t="shared" si="9"/>
        <v>#VALUE!</v>
      </c>
      <c r="AI27" s="370" t="e">
        <f t="shared" si="9"/>
        <v>#VALUE!</v>
      </c>
      <c r="AJ27" s="370" t="e">
        <f t="shared" si="9"/>
        <v>#VALUE!</v>
      </c>
      <c r="AK27" s="370" t="e">
        <f t="shared" si="9"/>
        <v>#VALUE!</v>
      </c>
      <c r="AL27" s="370" t="e">
        <f t="shared" si="9"/>
        <v>#VALUE!</v>
      </c>
      <c r="AM27" s="370" t="e">
        <f t="shared" si="9"/>
        <v>#VALUE!</v>
      </c>
      <c r="AN27" s="380" t="e">
        <f t="shared" si="9"/>
        <v>#VALUE!</v>
      </c>
      <c r="AO27" s="370" t="e">
        <f t="shared" si="9"/>
        <v>#VALUE!</v>
      </c>
      <c r="AP27" s="370" t="e">
        <f t="shared" si="9"/>
        <v>#VALUE!</v>
      </c>
      <c r="AQ27" s="370" t="e">
        <f t="shared" si="9"/>
        <v>#VALUE!</v>
      </c>
      <c r="AR27" s="380" t="e">
        <f t="shared" si="9"/>
        <v>#VALUE!</v>
      </c>
      <c r="AS27" s="380" t="e">
        <f t="shared" si="9"/>
        <v>#VALUE!</v>
      </c>
    </row>
    <row r="28" spans="2:45" x14ac:dyDescent="0.2">
      <c r="B28" s="331" t="s">
        <v>314</v>
      </c>
      <c r="C28" s="424" t="s">
        <v>69</v>
      </c>
      <c r="D28" s="344"/>
      <c r="E28" s="441"/>
      <c r="F28" s="381" t="str">
        <f>'User | C_&amp;_I | Mandarin'!$D$39</f>
        <v/>
      </c>
      <c r="G28" s="381" t="str">
        <f>'User | C_&amp;_I | Mandarin'!$D$39</f>
        <v/>
      </c>
      <c r="H28" s="325" t="str">
        <f>'User | C_&amp;_I | Mandarin'!$D$39</f>
        <v/>
      </c>
      <c r="I28" s="363" t="str">
        <f>'User | C_&amp;_I | Mandarin'!$D$39</f>
        <v/>
      </c>
      <c r="J28" s="381" t="str">
        <f>'User | C_&amp;_I | Mandarin'!$D$39</f>
        <v/>
      </c>
      <c r="K28" s="325" t="str">
        <f>'User | C_&amp;_I | Mandarin'!$D$39</f>
        <v/>
      </c>
      <c r="L28" s="363" t="str">
        <f>'User | C_&amp;_I | Mandarin'!$D$39</f>
        <v/>
      </c>
      <c r="M28" s="325" t="str">
        <f>'User | C_&amp;_I | Mandarin'!$D$39</f>
        <v/>
      </c>
      <c r="N28" s="363" t="str">
        <f>'User | C_&amp;_I | Mandarin'!$D$39</f>
        <v/>
      </c>
      <c r="O28" s="381" t="str">
        <f>'User | C_&amp;_I | Mandarin'!$D$39</f>
        <v/>
      </c>
      <c r="P28" s="381" t="str">
        <f>'User | C_&amp;_I | Mandarin'!$D$39</f>
        <v/>
      </c>
      <c r="Q28" s="381" t="str">
        <f>'User | C_&amp;_I | Mandarin'!$D$39</f>
        <v/>
      </c>
      <c r="R28" s="381" t="str">
        <f>'User | C_&amp;_I | Mandarin'!$D$39</f>
        <v/>
      </c>
      <c r="S28" s="381" t="str">
        <f>'User | C_&amp;_I | Mandarin'!$D$39</f>
        <v/>
      </c>
      <c r="T28" s="381" t="str">
        <f>'User | C_&amp;_I | Mandarin'!$D$39</f>
        <v/>
      </c>
      <c r="U28" s="381" t="str">
        <f>'User | C_&amp;_I | Mandarin'!$D$39</f>
        <v/>
      </c>
      <c r="V28" s="325" t="str">
        <f>'User | C_&amp;_I | Mandarin'!$D$39</f>
        <v/>
      </c>
      <c r="W28" s="363" t="str">
        <f>'User | C_&amp;_I | Mandarin'!$D$39</f>
        <v/>
      </c>
      <c r="X28" s="381" t="str">
        <f>'User | C_&amp;_I | Mandarin'!$D$39</f>
        <v/>
      </c>
      <c r="Y28" s="381" t="str">
        <f>'User | C_&amp;_I | Mandarin'!$D$39</f>
        <v/>
      </c>
      <c r="Z28" s="381" t="str">
        <f>'User | C_&amp;_I | Mandarin'!$D$39</f>
        <v/>
      </c>
      <c r="AA28" s="381" t="str">
        <f>'User | C_&amp;_I | Mandarin'!$D$39</f>
        <v/>
      </c>
      <c r="AB28" s="325" t="str">
        <f>'User | C_&amp;_I | Mandarin'!$D$39</f>
        <v/>
      </c>
      <c r="AC28" s="363" t="str">
        <f>'User | C_&amp;_I | Mandarin'!$D$39</f>
        <v/>
      </c>
      <c r="AD28" s="381" t="str">
        <f>'User | C_&amp;_I | Mandarin'!$D$39</f>
        <v/>
      </c>
      <c r="AE28" s="381" t="str">
        <f>'User | C_&amp;_I | Mandarin'!$D$39</f>
        <v/>
      </c>
      <c r="AF28" s="381" t="str">
        <f>'User | C_&amp;_I | Mandarin'!$D$39</f>
        <v/>
      </c>
      <c r="AG28" s="381" t="str">
        <f>'User | C_&amp;_I | Mandarin'!$D$39</f>
        <v/>
      </c>
      <c r="AH28" s="371" t="str">
        <f>'User | C_&amp;_I | Mandarin'!$D$39</f>
        <v/>
      </c>
      <c r="AI28" s="371" t="str">
        <f>'User | C_&amp;_I | Mandarin'!$D$39</f>
        <v/>
      </c>
      <c r="AJ28" s="371" t="str">
        <f>'User | C_&amp;_I | Mandarin'!$D$39</f>
        <v/>
      </c>
      <c r="AK28" s="371" t="str">
        <f>'User | C_&amp;_I | Mandarin'!$D$39</f>
        <v/>
      </c>
      <c r="AL28" s="371" t="str">
        <f>'User | C_&amp;_I | Mandarin'!$D$39</f>
        <v/>
      </c>
      <c r="AM28" s="325" t="str">
        <f>'User | C_&amp;_I | Mandarin'!$D$39</f>
        <v/>
      </c>
      <c r="AN28" s="363" t="str">
        <f>'User | C_&amp;_I | Mandarin'!$D$39</f>
        <v/>
      </c>
      <c r="AO28" s="371" t="str">
        <f>'User | C_&amp;_I | Mandarin'!$D$39</f>
        <v/>
      </c>
      <c r="AP28" s="325" t="str">
        <f>'User | C_&amp;_I | Mandarin'!$D$39</f>
        <v/>
      </c>
      <c r="AQ28" s="326" t="str">
        <f>'User | C_&amp;_I | Mandarin'!$D$39</f>
        <v/>
      </c>
      <c r="AR28" s="363" t="str">
        <f>'User | C_&amp;_I | Mandarin'!$D$39</f>
        <v/>
      </c>
      <c r="AS28" s="381" t="str">
        <f>'User | C_&amp;_I | Mandarin'!$D$39</f>
        <v/>
      </c>
    </row>
    <row r="29" spans="2:45" x14ac:dyDescent="0.2">
      <c r="B29" s="459"/>
      <c r="C29" s="332"/>
      <c r="D29" s="324"/>
      <c r="F29" s="47"/>
      <c r="G29" s="47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</row>
    <row r="30" spans="2:45" x14ac:dyDescent="0.2">
      <c r="B30" s="459"/>
      <c r="C30" s="332"/>
      <c r="D30" s="324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</row>
    <row r="31" spans="2:45" ht="12.75" thickBot="1" x14ac:dyDescent="0.25">
      <c r="B31" s="396"/>
      <c r="C31" s="397"/>
      <c r="D31" s="398"/>
      <c r="F31" s="49"/>
      <c r="G31" s="49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</row>
    <row r="32" spans="2:45" ht="12.75" x14ac:dyDescent="0.2">
      <c r="B32" s="463" t="s">
        <v>315</v>
      </c>
      <c r="C32" s="481" t="s">
        <v>316</v>
      </c>
      <c r="D32" s="475">
        <f>COUNTIF($F$25:$AS$25,"&lt;0")</f>
        <v>0</v>
      </c>
      <c r="F32" s="49"/>
      <c r="G32" s="49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</row>
    <row r="33" spans="2:45" ht="12.75" x14ac:dyDescent="0.2">
      <c r="B33" s="391" t="s">
        <v>317</v>
      </c>
      <c r="C33" s="390" t="s">
        <v>53</v>
      </c>
      <c r="D33" s="345" t="e">
        <f>MAX($F$24:$AS$24)/MAX($F$28:$AS$28)</f>
        <v>#VALUE!</v>
      </c>
      <c r="F33" s="49"/>
      <c r="G33" s="49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</row>
    <row r="34" spans="2:45" ht="13.5" thickBot="1" x14ac:dyDescent="0.25">
      <c r="B34" s="464" t="s">
        <v>318</v>
      </c>
      <c r="C34" s="482" t="s">
        <v>64</v>
      </c>
      <c r="D34" s="476" t="str">
        <f>IFERROR(IRR($E$24:$AS$24)*100,"Not Applicable")</f>
        <v>Not Applicable</v>
      </c>
      <c r="F34" s="49"/>
      <c r="G34" s="49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</row>
    <row r="35" spans="2:45" ht="12.75" thickBot="1" x14ac:dyDescent="0.25">
      <c r="B35" s="399"/>
      <c r="C35" s="397"/>
      <c r="D35" s="400"/>
    </row>
    <row r="36" spans="2:45" ht="12.75" x14ac:dyDescent="0.2">
      <c r="B36" s="463" t="s">
        <v>319</v>
      </c>
      <c r="C36" s="481" t="s">
        <v>19</v>
      </c>
      <c r="D36" s="475" t="e">
        <f>NPV('User | C_&amp;_I | Mandarin'!$D$35/100,$F$24:$AS$24)+$E$24</f>
        <v>#VALUE!</v>
      </c>
      <c r="E36" s="9"/>
      <c r="F36" s="9"/>
    </row>
    <row r="37" spans="2:45" ht="12.75" x14ac:dyDescent="0.2">
      <c r="B37" s="391" t="s">
        <v>320</v>
      </c>
      <c r="C37" s="390" t="s">
        <v>53</v>
      </c>
      <c r="D37" s="345" t="e">
        <f>$D$36/MAX($F$28:$AS$28)</f>
        <v>#VALUE!</v>
      </c>
    </row>
    <row r="38" spans="2:45" ht="13.5" thickBot="1" x14ac:dyDescent="0.25">
      <c r="B38" s="464" t="s">
        <v>321</v>
      </c>
      <c r="C38" s="482" t="s">
        <v>100</v>
      </c>
      <c r="D38" s="477" t="e">
        <f>$D$37/(MAX($F$27:$AS$27)/MAX($F$28:$AS$28))</f>
        <v>#VALUE!</v>
      </c>
    </row>
    <row r="39" spans="2:45" ht="12" customHeight="1" x14ac:dyDescent="0.2">
      <c r="B39" s="400"/>
      <c r="C39" s="397"/>
      <c r="D39" s="413"/>
    </row>
    <row r="40" spans="2:45" ht="12" customHeight="1" x14ac:dyDescent="0.2"/>
    <row r="41" spans="2:45" ht="12" customHeight="1" x14ac:dyDescent="0.2"/>
    <row r="42" spans="2:45" ht="12" customHeight="1" x14ac:dyDescent="0.2"/>
    <row r="43" spans="2:45" ht="12" customHeight="1" x14ac:dyDescent="0.2"/>
    <row r="44" spans="2:45" ht="12" customHeight="1" x14ac:dyDescent="0.2"/>
  </sheetData>
  <sheetProtection algorithmName="SHA-512" hashValue="8zPXRPPbP2Aq4bd7jCrzdkrSDlJn4yXkMYiAROhaO/mES422TIX2Bo5+PYWry6sjao+kU52iSH0+DrOwJ0aNNA==" saltValue="uC5mLWEO8lSw19NHdXRiIA==" spinCount="100000" sheet="1" objects="1" scenarios="1"/>
  <hyperlinks>
    <hyperlink ref="B4" location="Main_Menu!A1" display="Back to Main Menu" xr:uid="{00000000-0004-0000-1B00-000000000000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2">
    <tabColor theme="7" tint="-0.499984740745262"/>
  </sheetPr>
  <dimension ref="A1:AT44"/>
  <sheetViews>
    <sheetView workbookViewId="0">
      <selection activeCell="B4" sqref="B4"/>
    </sheetView>
  </sheetViews>
  <sheetFormatPr defaultColWidth="0" defaultRowHeight="12" customHeight="1" zeroHeight="1" x14ac:dyDescent="0.2"/>
  <cols>
    <col min="1" max="1" width="2.7109375" style="8" customWidth="1"/>
    <col min="2" max="2" width="33.85546875" style="8" customWidth="1"/>
    <col min="3" max="3" width="10.42578125" style="8" customWidth="1"/>
    <col min="4" max="4" width="15.42578125" style="8" customWidth="1"/>
    <col min="5" max="45" width="13.28515625" style="8" customWidth="1"/>
    <col min="46" max="46" width="9.140625" style="8" customWidth="1"/>
    <col min="47" max="16384" width="9.140625" style="8" hidden="1"/>
  </cols>
  <sheetData>
    <row r="1" spans="2:45" ht="12" customHeight="1" x14ac:dyDescent="0.2"/>
    <row r="2" spans="2:45" ht="63.95" customHeight="1" x14ac:dyDescent="0.2"/>
    <row r="3" spans="2:45" ht="23.1" customHeight="1" x14ac:dyDescent="0.2"/>
    <row r="4" spans="2:45" ht="23.1" customHeight="1" x14ac:dyDescent="0.2">
      <c r="B4" s="321" t="s">
        <v>338</v>
      </c>
      <c r="C4" s="9"/>
      <c r="D4" s="9"/>
      <c r="E4" s="9"/>
      <c r="F4" s="9"/>
    </row>
    <row r="5" spans="2:45" ht="15" x14ac:dyDescent="0.2">
      <c r="B5" s="410"/>
      <c r="C5" s="9"/>
      <c r="D5" s="9"/>
      <c r="E5" s="9"/>
      <c r="F5" s="9"/>
    </row>
    <row r="6" spans="2:45" s="34" customFormat="1" ht="23.25" x14ac:dyDescent="0.25">
      <c r="B6" s="411" t="s">
        <v>326</v>
      </c>
      <c r="C6" s="33"/>
      <c r="D6" s="33"/>
      <c r="E6" s="33"/>
      <c r="F6" s="33"/>
      <c r="G6" s="32"/>
      <c r="H6" s="32"/>
      <c r="I6" s="32"/>
      <c r="J6" s="32"/>
      <c r="K6" s="32"/>
      <c r="L6" s="32"/>
      <c r="M6" s="32"/>
      <c r="N6" s="32"/>
    </row>
    <row r="7" spans="2:45" ht="12.75" thickBot="1" x14ac:dyDescent="0.25">
      <c r="C7" s="9"/>
      <c r="D7" s="9"/>
      <c r="E7" s="9"/>
      <c r="F7" s="9"/>
    </row>
    <row r="8" spans="2:45" x14ac:dyDescent="0.2">
      <c r="C8" s="332"/>
      <c r="D8" s="417"/>
      <c r="E8" s="9"/>
      <c r="F8" s="9"/>
    </row>
    <row r="9" spans="2:45" s="41" customFormat="1" ht="12.75" x14ac:dyDescent="0.2">
      <c r="B9" s="415" t="s">
        <v>28</v>
      </c>
      <c r="C9" s="416" t="s">
        <v>7</v>
      </c>
      <c r="D9" s="347" t="s">
        <v>298</v>
      </c>
      <c r="E9" s="351" t="s">
        <v>111</v>
      </c>
      <c r="F9" s="352" t="s">
        <v>29</v>
      </c>
      <c r="G9" s="352" t="s">
        <v>30</v>
      </c>
      <c r="H9" s="352" t="s">
        <v>31</v>
      </c>
      <c r="I9" s="352" t="s">
        <v>32</v>
      </c>
      <c r="J9" s="352" t="s">
        <v>33</v>
      </c>
      <c r="K9" s="352" t="s">
        <v>34</v>
      </c>
      <c r="L9" s="352" t="s">
        <v>35</v>
      </c>
      <c r="M9" s="352" t="s">
        <v>36</v>
      </c>
      <c r="N9" s="352" t="s">
        <v>37</v>
      </c>
      <c r="O9" s="352" t="s">
        <v>38</v>
      </c>
      <c r="P9" s="352" t="s">
        <v>39</v>
      </c>
      <c r="Q9" s="352" t="s">
        <v>40</v>
      </c>
      <c r="R9" s="352" t="s">
        <v>41</v>
      </c>
      <c r="S9" s="352" t="s">
        <v>42</v>
      </c>
      <c r="T9" s="352" t="s">
        <v>112</v>
      </c>
      <c r="U9" s="352" t="s">
        <v>113</v>
      </c>
      <c r="V9" s="352" t="s">
        <v>114</v>
      </c>
      <c r="W9" s="352" t="s">
        <v>115</v>
      </c>
      <c r="X9" s="352" t="s">
        <v>116</v>
      </c>
      <c r="Y9" s="352" t="s">
        <v>117</v>
      </c>
      <c r="Z9" s="352" t="s">
        <v>118</v>
      </c>
      <c r="AA9" s="352" t="s">
        <v>119</v>
      </c>
      <c r="AB9" s="352" t="s">
        <v>120</v>
      </c>
      <c r="AC9" s="352" t="s">
        <v>121</v>
      </c>
      <c r="AD9" s="352" t="s">
        <v>122</v>
      </c>
      <c r="AE9" s="352" t="s">
        <v>123</v>
      </c>
      <c r="AF9" s="352" t="s">
        <v>124</v>
      </c>
      <c r="AG9" s="352" t="s">
        <v>125</v>
      </c>
      <c r="AH9" s="352" t="s">
        <v>126</v>
      </c>
      <c r="AI9" s="352" t="s">
        <v>127</v>
      </c>
      <c r="AJ9" s="352" t="s">
        <v>128</v>
      </c>
      <c r="AK9" s="352" t="s">
        <v>129</v>
      </c>
      <c r="AL9" s="352" t="s">
        <v>130</v>
      </c>
      <c r="AM9" s="352" t="s">
        <v>131</v>
      </c>
      <c r="AN9" s="352" t="s">
        <v>132</v>
      </c>
      <c r="AO9" s="352" t="s">
        <v>133</v>
      </c>
      <c r="AP9" s="352" t="s">
        <v>134</v>
      </c>
      <c r="AQ9" s="352" t="s">
        <v>135</v>
      </c>
      <c r="AR9" s="352" t="s">
        <v>136</v>
      </c>
      <c r="AS9" s="352" t="s">
        <v>137</v>
      </c>
    </row>
    <row r="10" spans="2:45" x14ac:dyDescent="0.2">
      <c r="B10" s="442" t="s">
        <v>299</v>
      </c>
      <c r="C10" s="419" t="s">
        <v>19</v>
      </c>
      <c r="D10" s="418" t="e">
        <f ca="1">SUM($E10:$AS10)</f>
        <v>#VALUE!</v>
      </c>
      <c r="E10" s="435"/>
      <c r="F10" s="383" t="e">
        <f ca="1">'User | C_&amp;_I | CB'!D$23</f>
        <v>#VALUE!</v>
      </c>
      <c r="G10" s="384" t="e">
        <f ca="1">'User | C_&amp;_I | CB'!E$23</f>
        <v>#VALUE!</v>
      </c>
      <c r="H10" s="383" t="e">
        <f ca="1">'User | C_&amp;_I | CB'!F$23</f>
        <v>#VALUE!</v>
      </c>
      <c r="I10" s="383" t="e">
        <f ca="1">'User | C_&amp;_I | CB'!G$23</f>
        <v>#VALUE!</v>
      </c>
      <c r="J10" s="383" t="e">
        <f ca="1">'User | C_&amp;_I | CB'!H$23</f>
        <v>#VALUE!</v>
      </c>
      <c r="K10" s="383" t="e">
        <f ca="1">'User | C_&amp;_I | CB'!I$23</f>
        <v>#VALUE!</v>
      </c>
      <c r="L10" s="383" t="e">
        <f ca="1">'User | C_&amp;_I | CB'!J$23</f>
        <v>#VALUE!</v>
      </c>
      <c r="M10" s="383" t="e">
        <f ca="1">'User | C_&amp;_I | CB'!K$23</f>
        <v>#VALUE!</v>
      </c>
      <c r="N10" s="383" t="e">
        <f ca="1">'User | C_&amp;_I | CB'!L$23</f>
        <v>#VALUE!</v>
      </c>
      <c r="O10" s="384" t="e">
        <f ca="1">'User | C_&amp;_I | CB'!M$23</f>
        <v>#VALUE!</v>
      </c>
      <c r="P10" s="383" t="e">
        <f ca="1">'User | C_&amp;_I | CB'!N$23</f>
        <v>#VALUE!</v>
      </c>
      <c r="Q10" s="383" t="e">
        <f ca="1">'User | C_&amp;_I | CB'!O$23</f>
        <v>#VALUE!</v>
      </c>
      <c r="R10" s="383" t="e">
        <f ca="1">'User | C_&amp;_I | CB'!P$23</f>
        <v>#VALUE!</v>
      </c>
      <c r="S10" s="383" t="e">
        <f ca="1">'User | C_&amp;_I | CB'!Q$23</f>
        <v>#VALUE!</v>
      </c>
      <c r="T10" s="383" t="e">
        <f ca="1">'User | C_&amp;_I | CB'!R$23</f>
        <v>#VALUE!</v>
      </c>
      <c r="U10" s="383" t="e">
        <f ca="1">T$10</f>
        <v>#VALUE!</v>
      </c>
      <c r="V10" s="384" t="e">
        <f ca="1">U$10</f>
        <v>#VALUE!</v>
      </c>
      <c r="W10" s="383" t="e">
        <f t="shared" ref="W10:AS10" ca="1" si="0">V$10</f>
        <v>#VALUE!</v>
      </c>
      <c r="X10" s="384" t="e">
        <f ca="1">W$10</f>
        <v>#VALUE!</v>
      </c>
      <c r="Y10" s="384" t="e">
        <f t="shared" ca="1" si="0"/>
        <v>#VALUE!</v>
      </c>
      <c r="Z10" s="383" t="e">
        <f ca="1">Y$10</f>
        <v>#VALUE!</v>
      </c>
      <c r="AA10" s="383" t="e">
        <f t="shared" ca="1" si="0"/>
        <v>#VALUE!</v>
      </c>
      <c r="AB10" s="383" t="e">
        <f t="shared" ca="1" si="0"/>
        <v>#VALUE!</v>
      </c>
      <c r="AC10" s="383" t="e">
        <f ca="1">AB$10</f>
        <v>#VALUE!</v>
      </c>
      <c r="AD10" s="383" t="e">
        <f t="shared" ca="1" si="0"/>
        <v>#VALUE!</v>
      </c>
      <c r="AE10" s="384" t="e">
        <f t="shared" ca="1" si="0"/>
        <v>#VALUE!</v>
      </c>
      <c r="AF10" s="383" t="e">
        <f ca="1">AE$10</f>
        <v>#VALUE!</v>
      </c>
      <c r="AG10" s="383" t="e">
        <f t="shared" ca="1" si="0"/>
        <v>#VALUE!</v>
      </c>
      <c r="AH10" s="383" t="e">
        <f t="shared" ca="1" si="0"/>
        <v>#VALUE!</v>
      </c>
      <c r="AI10" s="384" t="e">
        <f t="shared" ca="1" si="0"/>
        <v>#VALUE!</v>
      </c>
      <c r="AJ10" s="383" t="e">
        <f t="shared" ca="1" si="0"/>
        <v>#VALUE!</v>
      </c>
      <c r="AK10" s="383" t="e">
        <f t="shared" ca="1" si="0"/>
        <v>#VALUE!</v>
      </c>
      <c r="AL10" s="383" t="e">
        <f t="shared" ca="1" si="0"/>
        <v>#VALUE!</v>
      </c>
      <c r="AM10" s="383" t="e">
        <f t="shared" ca="1" si="0"/>
        <v>#VALUE!</v>
      </c>
      <c r="AN10" s="384" t="e">
        <f t="shared" ca="1" si="0"/>
        <v>#VALUE!</v>
      </c>
      <c r="AO10" s="384" t="e">
        <f t="shared" ca="1" si="0"/>
        <v>#VALUE!</v>
      </c>
      <c r="AP10" s="383" t="e">
        <f t="shared" ca="1" si="0"/>
        <v>#VALUE!</v>
      </c>
      <c r="AQ10" s="384" t="e">
        <f t="shared" ca="1" si="0"/>
        <v>#VALUE!</v>
      </c>
      <c r="AR10" s="384" t="e">
        <f ca="1">AQ$10</f>
        <v>#VALUE!</v>
      </c>
      <c r="AS10" s="384" t="e">
        <f t="shared" ca="1" si="0"/>
        <v>#VALUE!</v>
      </c>
    </row>
    <row r="11" spans="2:45" x14ac:dyDescent="0.2">
      <c r="B11" s="443"/>
      <c r="C11" s="420"/>
      <c r="D11" s="340"/>
      <c r="E11" s="436"/>
      <c r="F11" s="365"/>
      <c r="G11" s="374"/>
      <c r="H11" s="365"/>
      <c r="I11" s="365"/>
      <c r="J11" s="365"/>
      <c r="K11" s="365"/>
      <c r="L11" s="365"/>
      <c r="M11" s="365"/>
      <c r="N11" s="365"/>
      <c r="O11" s="374"/>
      <c r="P11" s="365"/>
      <c r="Q11" s="365"/>
      <c r="R11" s="365"/>
      <c r="S11" s="365"/>
      <c r="T11" s="365"/>
      <c r="U11" s="365"/>
      <c r="V11" s="374"/>
      <c r="W11" s="365"/>
      <c r="X11" s="374"/>
      <c r="Y11" s="374"/>
      <c r="Z11" s="365"/>
      <c r="AA11" s="365"/>
      <c r="AB11" s="365"/>
      <c r="AC11" s="365"/>
      <c r="AD11" s="365"/>
      <c r="AE11" s="374"/>
      <c r="AF11" s="365"/>
      <c r="AG11" s="365"/>
      <c r="AH11" s="365"/>
      <c r="AI11" s="374"/>
      <c r="AJ11" s="365"/>
      <c r="AK11" s="365"/>
      <c r="AL11" s="365"/>
      <c r="AM11" s="365"/>
      <c r="AN11" s="374"/>
      <c r="AO11" s="374"/>
      <c r="AP11" s="365"/>
      <c r="AQ11" s="374"/>
      <c r="AR11" s="374"/>
      <c r="AS11" s="374"/>
    </row>
    <row r="12" spans="2:45" x14ac:dyDescent="0.2">
      <c r="B12" s="443" t="s">
        <v>301</v>
      </c>
      <c r="C12" s="420" t="s">
        <v>19</v>
      </c>
      <c r="D12" s="339" t="e">
        <f t="shared" ref="D12:D19" si="1">SUM($E12:$AS12)</f>
        <v>#VALUE!</v>
      </c>
      <c r="E12" s="436" t="e">
        <f>-'User | C_&amp;_I | CB'!$D$38*'User | C_&amp;_I | CB'!$D$75</f>
        <v>#VALUE!</v>
      </c>
      <c r="F12" s="365"/>
      <c r="G12" s="374"/>
      <c r="H12" s="365"/>
      <c r="I12" s="365"/>
      <c r="J12" s="365"/>
      <c r="K12" s="365"/>
      <c r="L12" s="365"/>
      <c r="M12" s="365"/>
      <c r="N12" s="365"/>
      <c r="O12" s="374"/>
      <c r="P12" s="365"/>
      <c r="Q12" s="365"/>
      <c r="R12" s="365"/>
      <c r="S12" s="365"/>
      <c r="T12" s="365"/>
      <c r="U12" s="365"/>
      <c r="V12" s="374"/>
      <c r="W12" s="365"/>
      <c r="X12" s="374"/>
      <c r="Y12" s="374"/>
      <c r="Z12" s="365"/>
      <c r="AA12" s="365"/>
      <c r="AB12" s="365"/>
      <c r="AC12" s="365"/>
      <c r="AD12" s="365"/>
      <c r="AE12" s="374"/>
      <c r="AF12" s="365"/>
      <c r="AG12" s="365"/>
      <c r="AH12" s="365"/>
      <c r="AI12" s="374"/>
      <c r="AJ12" s="365"/>
      <c r="AK12" s="365"/>
      <c r="AL12" s="365"/>
      <c r="AM12" s="365"/>
      <c r="AN12" s="374"/>
      <c r="AO12" s="374"/>
      <c r="AP12" s="365"/>
      <c r="AQ12" s="374"/>
      <c r="AR12" s="374"/>
      <c r="AS12" s="374"/>
    </row>
    <row r="13" spans="2:45" x14ac:dyDescent="0.2">
      <c r="B13" s="443" t="s">
        <v>302</v>
      </c>
      <c r="C13" s="420" t="s">
        <v>19</v>
      </c>
      <c r="D13" s="339" t="e">
        <f>SUM($E13:$AS13)</f>
        <v>#VALUE!</v>
      </c>
      <c r="E13" s="436" t="e">
        <f>-'User | C_&amp;_I | CB'!$D$38*'User | C_&amp;_I | CB'!$D$76</f>
        <v>#VALUE!</v>
      </c>
      <c r="F13" s="365"/>
      <c r="G13" s="376"/>
      <c r="H13" s="372"/>
      <c r="I13" s="372"/>
      <c r="J13" s="372"/>
      <c r="K13" s="372"/>
      <c r="L13" s="372"/>
      <c r="M13" s="372"/>
      <c r="N13" s="372"/>
      <c r="O13" s="376"/>
      <c r="P13" s="372"/>
      <c r="Q13" s="372"/>
      <c r="R13" s="372"/>
      <c r="S13" s="372"/>
      <c r="T13" s="372"/>
      <c r="U13" s="372"/>
      <c r="V13" s="376"/>
      <c r="W13" s="372"/>
      <c r="X13" s="376"/>
      <c r="Y13" s="376"/>
      <c r="Z13" s="372"/>
      <c r="AA13" s="372"/>
      <c r="AB13" s="372"/>
      <c r="AC13" s="372"/>
      <c r="AD13" s="372"/>
      <c r="AE13" s="376"/>
      <c r="AF13" s="372"/>
      <c r="AG13" s="372"/>
      <c r="AH13" s="372"/>
      <c r="AI13" s="376"/>
      <c r="AJ13" s="372"/>
      <c r="AK13" s="372"/>
      <c r="AL13" s="372"/>
      <c r="AM13" s="372"/>
      <c r="AN13" s="376"/>
      <c r="AO13" s="376"/>
      <c r="AP13" s="372"/>
      <c r="AQ13" s="376"/>
      <c r="AR13" s="376"/>
      <c r="AS13" s="376"/>
    </row>
    <row r="14" spans="2:45" x14ac:dyDescent="0.2">
      <c r="B14" s="443" t="s">
        <v>303</v>
      </c>
      <c r="C14" s="420" t="s">
        <v>19</v>
      </c>
      <c r="D14" s="339" t="e">
        <f>SUM($E14:$AS14)</f>
        <v>#VALUE!</v>
      </c>
      <c r="E14" s="436" t="e">
        <f>-'User | C_&amp;_I | CB'!$D$38*'User | C_&amp;_I | CB'!$D$77*'User | C_&amp;_I | CB'!$D$78</f>
        <v>#VALUE!</v>
      </c>
      <c r="F14" s="365"/>
      <c r="G14" s="374"/>
      <c r="H14" s="365"/>
      <c r="I14" s="365"/>
      <c r="J14" s="365"/>
      <c r="K14" s="365"/>
      <c r="L14" s="365"/>
      <c r="M14" s="365"/>
      <c r="N14" s="365"/>
      <c r="O14" s="374"/>
      <c r="P14" s="365"/>
      <c r="Q14" s="365"/>
      <c r="R14" s="365"/>
      <c r="S14" s="365"/>
      <c r="T14" s="365"/>
      <c r="U14" s="365"/>
      <c r="V14" s="374"/>
      <c r="W14" s="365"/>
      <c r="X14" s="374"/>
      <c r="Y14" s="374"/>
      <c r="Z14" s="365"/>
      <c r="AA14" s="365"/>
      <c r="AB14" s="365"/>
      <c r="AC14" s="365"/>
      <c r="AD14" s="365"/>
      <c r="AE14" s="374"/>
      <c r="AF14" s="365"/>
      <c r="AG14" s="365"/>
      <c r="AH14" s="365"/>
      <c r="AI14" s="374"/>
      <c r="AJ14" s="365"/>
      <c r="AK14" s="365"/>
      <c r="AL14" s="365"/>
      <c r="AM14" s="365"/>
      <c r="AN14" s="374"/>
      <c r="AO14" s="374"/>
      <c r="AP14" s="365"/>
      <c r="AQ14" s="374"/>
      <c r="AR14" s="374"/>
      <c r="AS14" s="374"/>
    </row>
    <row r="15" spans="2:45" x14ac:dyDescent="0.2">
      <c r="B15" s="443" t="s">
        <v>304</v>
      </c>
      <c r="C15" s="420" t="s">
        <v>19</v>
      </c>
      <c r="D15" s="339" t="e">
        <f>SUM($E15:$AS15)</f>
        <v>#VALUE!</v>
      </c>
      <c r="E15" s="436" t="e">
        <f>-MAX($F$26:$AS$26)*'User | C_&amp;_I | CB'!$D$79</f>
        <v>#VALUE!</v>
      </c>
      <c r="F15" s="365"/>
      <c r="G15" s="374"/>
      <c r="H15" s="365"/>
      <c r="I15" s="365"/>
      <c r="J15" s="365"/>
      <c r="K15" s="365"/>
      <c r="L15" s="365"/>
      <c r="M15" s="365"/>
      <c r="N15" s="365"/>
      <c r="O15" s="374"/>
      <c r="P15" s="365"/>
      <c r="Q15" s="365"/>
      <c r="R15" s="365"/>
      <c r="S15" s="365"/>
      <c r="T15" s="365"/>
      <c r="U15" s="365"/>
      <c r="V15" s="374"/>
      <c r="W15" s="365"/>
      <c r="X15" s="374"/>
      <c r="Y15" s="374"/>
      <c r="Z15" s="365"/>
      <c r="AA15" s="365"/>
      <c r="AB15" s="365"/>
      <c r="AC15" s="365"/>
      <c r="AD15" s="365"/>
      <c r="AE15" s="374"/>
      <c r="AF15" s="365"/>
      <c r="AG15" s="365"/>
      <c r="AH15" s="365"/>
      <c r="AI15" s="374"/>
      <c r="AJ15" s="365"/>
      <c r="AK15" s="365"/>
      <c r="AL15" s="365"/>
      <c r="AM15" s="365"/>
      <c r="AN15" s="374"/>
      <c r="AO15" s="374"/>
      <c r="AP15" s="365"/>
      <c r="AQ15" s="374"/>
      <c r="AR15" s="374"/>
      <c r="AS15" s="374"/>
    </row>
    <row r="16" spans="2:45" x14ac:dyDescent="0.2">
      <c r="B16" s="443" t="s">
        <v>327</v>
      </c>
      <c r="C16" s="420" t="s">
        <v>19</v>
      </c>
      <c r="D16" s="339" t="e">
        <f>SUM($E16:$AS16)</f>
        <v>#VALUE!</v>
      </c>
      <c r="E16" s="436" t="e">
        <f>-'User | C_&amp;_I | CB'!$D$80</f>
        <v>#VALUE!</v>
      </c>
      <c r="F16" s="365"/>
      <c r="G16" s="374"/>
      <c r="H16" s="365"/>
      <c r="I16" s="365"/>
      <c r="J16" s="365"/>
      <c r="K16" s="365"/>
      <c r="L16" s="365"/>
      <c r="M16" s="365"/>
      <c r="N16" s="365"/>
      <c r="O16" s="374"/>
      <c r="P16" s="365"/>
      <c r="Q16" s="365"/>
      <c r="R16" s="365"/>
      <c r="S16" s="365"/>
      <c r="T16" s="365"/>
      <c r="U16" s="365"/>
      <c r="V16" s="374"/>
      <c r="W16" s="365"/>
      <c r="X16" s="374"/>
      <c r="Y16" s="374"/>
      <c r="Z16" s="365"/>
      <c r="AA16" s="365"/>
      <c r="AB16" s="365"/>
      <c r="AC16" s="365"/>
      <c r="AD16" s="365"/>
      <c r="AE16" s="374"/>
      <c r="AF16" s="365"/>
      <c r="AG16" s="365"/>
      <c r="AH16" s="365"/>
      <c r="AI16" s="374"/>
      <c r="AJ16" s="365"/>
      <c r="AK16" s="365"/>
      <c r="AL16" s="365"/>
      <c r="AM16" s="365"/>
      <c r="AN16" s="374"/>
      <c r="AO16" s="374"/>
      <c r="AP16" s="365"/>
      <c r="AQ16" s="374"/>
      <c r="AR16" s="374"/>
      <c r="AS16" s="374"/>
    </row>
    <row r="17" spans="2:45" x14ac:dyDescent="0.2">
      <c r="B17" s="443" t="s">
        <v>306</v>
      </c>
      <c r="C17" s="420" t="s">
        <v>19</v>
      </c>
      <c r="D17" s="339" t="e">
        <f t="shared" si="1"/>
        <v>#VALUE!</v>
      </c>
      <c r="E17" s="436" t="e">
        <f>-SUMIFS('User | C_&amp;_I | CB'!$D$86:$D$96,'User | C_&amp;_I | CB'!O$86:O$96,"=1")</f>
        <v>#VALUE!</v>
      </c>
      <c r="F17" s="365">
        <f>-SUMIFS('User | C_&amp;_I | CB'!$D$86:$D$96,'User | C_&amp;_I | CB'!P$86:P$96,"=1")</f>
        <v>0</v>
      </c>
      <c r="G17" s="374">
        <f>-SUMIFS('User | C_&amp;_I | CB'!$D$86:$D$96,'User | C_&amp;_I | CB'!Q$86:Q$96,"=1")</f>
        <v>0</v>
      </c>
      <c r="H17" s="365">
        <f>-SUMIFS('User | C_&amp;_I | CB'!$D$86:$D$96,'User | C_&amp;_I | CB'!R$86:R$96,"=1")</f>
        <v>0</v>
      </c>
      <c r="I17" s="365">
        <f>-SUMIFS('User | C_&amp;_I | CB'!$D$86:$D$96,'User | C_&amp;_I | CB'!S$86:S$96,"=1")</f>
        <v>0</v>
      </c>
      <c r="J17" s="365">
        <f>-SUMIFS('User | C_&amp;_I | CB'!$D$86:$D$96,'User | C_&amp;_I | CB'!T$86:T$96,"=1")</f>
        <v>0</v>
      </c>
      <c r="K17" s="365">
        <f>-SUMIFS('User | C_&amp;_I | CB'!$D$86:$D$96,'User | C_&amp;_I | CB'!U$86:U$96,"=1")</f>
        <v>0</v>
      </c>
      <c r="L17" s="365">
        <f>-SUMIFS('User | C_&amp;_I | CB'!$D$86:$D$96,'User | C_&amp;_I | CB'!V$86:V$96,"=1")</f>
        <v>0</v>
      </c>
      <c r="M17" s="365">
        <f>-SUMIFS('User | C_&amp;_I | CB'!$D$86:$D$96,'User | C_&amp;_I | CB'!W$86:W$96,"=1")</f>
        <v>0</v>
      </c>
      <c r="N17" s="365">
        <f>-SUMIFS('User | C_&amp;_I | CB'!$D$86:$D$96,'User | C_&amp;_I | CB'!X$86:X$96,"=1")</f>
        <v>0</v>
      </c>
      <c r="O17" s="374" t="e">
        <f>-SUMIFS('User | C_&amp;_I | CB'!$D$86:$D$96,'User | C_&amp;_I | CB'!Y$86:Y$96,"=1")</f>
        <v>#VALUE!</v>
      </c>
      <c r="P17" s="365">
        <f>-SUMIFS('User | C_&amp;_I | CB'!$D$86:$D$96,'User | C_&amp;_I | CB'!Z$86:Z$96,"=1")</f>
        <v>0</v>
      </c>
      <c r="Q17" s="365">
        <f>-SUMIFS('User | C_&amp;_I | CB'!$D$86:$D$96,'User | C_&amp;_I | CB'!AA$86:AA$96,"=1")</f>
        <v>0</v>
      </c>
      <c r="R17" s="365">
        <f>-SUMIFS('User | C_&amp;_I | CB'!$D$86:$D$96,'User | C_&amp;_I | CB'!AB$86:AB$96,"=1")</f>
        <v>0</v>
      </c>
      <c r="S17" s="365">
        <f>-SUMIFS('User | C_&amp;_I | CB'!$D$86:$D$96,'User | C_&amp;_I | CB'!AC$86:AC$96,"=1")</f>
        <v>0</v>
      </c>
      <c r="T17" s="365" t="e">
        <f>-SUMIFS('User | C_&amp;_I | CB'!$D$86:$D$96,'User | C_&amp;_I | CB'!AD$86:AD$96,"=1")</f>
        <v>#VALUE!</v>
      </c>
      <c r="U17" s="365">
        <f>-SUMIFS('User | C_&amp;_I | CB'!$D$86:$D$96,'User | C_&amp;_I | CB'!AE$86:AE$96,"=1")</f>
        <v>0</v>
      </c>
      <c r="V17" s="374">
        <f>-SUMIFS('User | C_&amp;_I | CB'!$D$86:$D$96,'User | C_&amp;_I | CB'!AF$86:AF$96,"=1")</f>
        <v>0</v>
      </c>
      <c r="W17" s="365">
        <f>-SUMIFS('User | C_&amp;_I | CB'!$D$86:$D$96,'User | C_&amp;_I | CB'!AG$86:AG$96,"=1")</f>
        <v>0</v>
      </c>
      <c r="X17" s="374">
        <f>-SUMIFS('User | C_&amp;_I | CB'!$D$86:$D$96,'User | C_&amp;_I | CB'!AH$86:AH$96,"=1")</f>
        <v>0</v>
      </c>
      <c r="Y17" s="374" t="e">
        <f>-SUMIFS('User | C_&amp;_I | CB'!$D$86:$D$96,'User | C_&amp;_I | CB'!AI$86:AI$96,"=1")</f>
        <v>#VALUE!</v>
      </c>
      <c r="Z17" s="365">
        <f>-SUMIFS('User | C_&amp;_I | CB'!$D$86:$D$96,'User | C_&amp;_I | CB'!AJ$86:AJ$96,"=1")</f>
        <v>0</v>
      </c>
      <c r="AA17" s="365">
        <f>-SUMIFS('User | C_&amp;_I | CB'!$D$86:$D$96,'User | C_&amp;_I | CB'!AK$86:AK$96,"=1")</f>
        <v>0</v>
      </c>
      <c r="AB17" s="365">
        <f>-SUMIFS('User | C_&amp;_I | CB'!$D$86:$D$96,'User | C_&amp;_I | CB'!AL$86:AL$96,"=1")</f>
        <v>0</v>
      </c>
      <c r="AC17" s="365">
        <f>-SUMIFS('User | C_&amp;_I | CB'!$D$86:$D$96,'User | C_&amp;_I | CB'!AM$86:AM$96,"=1")</f>
        <v>0</v>
      </c>
      <c r="AD17" s="365">
        <f>-SUMIFS('User | C_&amp;_I | CB'!$D$86:$D$96,'User | C_&amp;_I | CB'!AN$86:AN$96,"=1")</f>
        <v>0</v>
      </c>
      <c r="AE17" s="374">
        <f>-SUMIFS('User | C_&amp;_I | CB'!$D$86:$D$96,'User | C_&amp;_I | CB'!AO$86:AO$96,"=1")</f>
        <v>0</v>
      </c>
      <c r="AF17" s="365">
        <f>-SUMIFS('User | C_&amp;_I | CB'!$D$86:$D$96,'User | C_&amp;_I | CB'!AP$86:AP$96,"=1")</f>
        <v>0</v>
      </c>
      <c r="AG17" s="365">
        <f>-SUMIFS('User | C_&amp;_I | CB'!$D$86:$D$96,'User | C_&amp;_I | CB'!AQ$86:AQ$96,"=1")</f>
        <v>0</v>
      </c>
      <c r="AH17" s="365">
        <f>-SUMIFS('User | C_&amp;_I | CB'!$D$86:$D$96,'User | C_&amp;_I | CB'!AR$86:AR$96,"=1")</f>
        <v>0</v>
      </c>
      <c r="AI17" s="374" t="e">
        <f>-SUMIFS('User | C_&amp;_I | CB'!$D$86:$D$96,'User | C_&amp;_I | CB'!AS$86:AS$96,"=1")</f>
        <v>#VALUE!</v>
      </c>
      <c r="AJ17" s="365">
        <f>-SUMIFS('User | C_&amp;_I | CB'!$D$86:$D$96,'User | C_&amp;_I | CB'!AT$86:AT$96,"=1")</f>
        <v>0</v>
      </c>
      <c r="AK17" s="365">
        <f>-SUMIFS('User | C_&amp;_I | CB'!$D$86:$D$96,'User | C_&amp;_I | CB'!AU$86:AU$96,"=1")</f>
        <v>0</v>
      </c>
      <c r="AL17" s="365">
        <f>-SUMIFS('User | C_&amp;_I | CB'!$D$86:$D$96,'User | C_&amp;_I | CB'!AV$86:AV$96,"=1")</f>
        <v>0</v>
      </c>
      <c r="AM17" s="365">
        <f>-SUMIFS('User | C_&amp;_I | CB'!$D$86:$D$96,'User | C_&amp;_I | CB'!AW$86:AW$96,"=1")</f>
        <v>0</v>
      </c>
      <c r="AN17" s="374">
        <f>-SUMIFS('User | C_&amp;_I | CB'!$D$86:$D$96,'User | C_&amp;_I | CB'!AX$86:AX$96,"=1")</f>
        <v>0</v>
      </c>
      <c r="AO17" s="374">
        <f>-SUMIFS('User | C_&amp;_I | CB'!$D$86:$D$96,'User | C_&amp;_I | CB'!AY$86:AY$96,"=1")</f>
        <v>0</v>
      </c>
      <c r="AP17" s="365">
        <f>-SUMIFS('User | C_&amp;_I | CB'!$D$86:$D$96,'User | C_&amp;_I | CB'!AZ$86:AZ$96,"=1")</f>
        <v>0</v>
      </c>
      <c r="AQ17" s="374">
        <f>-SUMIFS('User | C_&amp;_I | CB'!$D$86:$D$96,'User | C_&amp;_I | CB'!BA$86:BA$96,"=1")</f>
        <v>0</v>
      </c>
      <c r="AR17" s="374">
        <f>-SUMIFS('User | C_&amp;_I | CB'!$D$86:$D$96,'User | C_&amp;_I | CB'!BB$86:BB$96,"=1")</f>
        <v>0</v>
      </c>
      <c r="AS17" s="374" t="e">
        <f>-SUMIFS('User | C_&amp;_I | CB'!$D$86:$D$96,'User | C_&amp;_I | CB'!BC$86:BC$96,"=1")</f>
        <v>#VALUE!</v>
      </c>
    </row>
    <row r="18" spans="2:45" x14ac:dyDescent="0.2">
      <c r="B18" s="443" t="s">
        <v>307</v>
      </c>
      <c r="C18" s="420" t="s">
        <v>19</v>
      </c>
      <c r="D18" s="339" t="e">
        <f t="shared" si="1"/>
        <v>#VALUE!</v>
      </c>
      <c r="E18" s="436"/>
      <c r="F18" s="365" t="e">
        <f>-'User | C_&amp;_I | CB'!D$18</f>
        <v>#VALUE!</v>
      </c>
      <c r="G18" s="374" t="e">
        <f>-'User | C_&amp;_I | CB'!E$18</f>
        <v>#VALUE!</v>
      </c>
      <c r="H18" s="365" t="e">
        <f>-'User | C_&amp;_I | CB'!F$18</f>
        <v>#VALUE!</v>
      </c>
      <c r="I18" s="365" t="e">
        <f>-'User | C_&amp;_I | CB'!G$18</f>
        <v>#VALUE!</v>
      </c>
      <c r="J18" s="365" t="e">
        <f>-'User | C_&amp;_I | CB'!H$18</f>
        <v>#VALUE!</v>
      </c>
      <c r="K18" s="365" t="e">
        <f>-'User | C_&amp;_I | CB'!I$18</f>
        <v>#VALUE!</v>
      </c>
      <c r="L18" s="365" t="e">
        <f>-'User | C_&amp;_I | CB'!J$18</f>
        <v>#VALUE!</v>
      </c>
      <c r="M18" s="365" t="e">
        <f>-'User | C_&amp;_I | CB'!K$18</f>
        <v>#VALUE!</v>
      </c>
      <c r="N18" s="365" t="e">
        <f>-'User | C_&amp;_I | CB'!L$18</f>
        <v>#VALUE!</v>
      </c>
      <c r="O18" s="374" t="e">
        <f>-'User | C_&amp;_I | CB'!M$18</f>
        <v>#VALUE!</v>
      </c>
      <c r="P18" s="365" t="e">
        <f>-'User | C_&amp;_I | CB'!N$18</f>
        <v>#VALUE!</v>
      </c>
      <c r="Q18" s="365" t="e">
        <f>-'User | C_&amp;_I | CB'!O$18</f>
        <v>#VALUE!</v>
      </c>
      <c r="R18" s="365" t="e">
        <f>-'User | C_&amp;_I | CB'!P$18</f>
        <v>#VALUE!</v>
      </c>
      <c r="S18" s="365" t="e">
        <f>-'User | C_&amp;_I | CB'!Q$18</f>
        <v>#VALUE!</v>
      </c>
      <c r="T18" s="365" t="e">
        <f>-'User | C_&amp;_I | CB'!R$18</f>
        <v>#VALUE!</v>
      </c>
      <c r="U18" s="365" t="e">
        <f>T$18</f>
        <v>#VALUE!</v>
      </c>
      <c r="V18" s="374" t="e">
        <f t="shared" ref="V18:AS18" si="2">U$18</f>
        <v>#VALUE!</v>
      </c>
      <c r="W18" s="365" t="e">
        <f t="shared" si="2"/>
        <v>#VALUE!</v>
      </c>
      <c r="X18" s="374" t="e">
        <f t="shared" si="2"/>
        <v>#VALUE!</v>
      </c>
      <c r="Y18" s="374" t="e">
        <f t="shared" si="2"/>
        <v>#VALUE!</v>
      </c>
      <c r="Z18" s="365" t="e">
        <f t="shared" si="2"/>
        <v>#VALUE!</v>
      </c>
      <c r="AA18" s="365" t="e">
        <f t="shared" si="2"/>
        <v>#VALUE!</v>
      </c>
      <c r="AB18" s="365" t="e">
        <f t="shared" si="2"/>
        <v>#VALUE!</v>
      </c>
      <c r="AC18" s="365" t="e">
        <f t="shared" si="2"/>
        <v>#VALUE!</v>
      </c>
      <c r="AD18" s="365" t="e">
        <f t="shared" si="2"/>
        <v>#VALUE!</v>
      </c>
      <c r="AE18" s="374" t="e">
        <f t="shared" si="2"/>
        <v>#VALUE!</v>
      </c>
      <c r="AF18" s="365" t="e">
        <f t="shared" si="2"/>
        <v>#VALUE!</v>
      </c>
      <c r="AG18" s="365" t="e">
        <f t="shared" si="2"/>
        <v>#VALUE!</v>
      </c>
      <c r="AH18" s="365" t="e">
        <f t="shared" si="2"/>
        <v>#VALUE!</v>
      </c>
      <c r="AI18" s="374" t="e">
        <f t="shared" si="2"/>
        <v>#VALUE!</v>
      </c>
      <c r="AJ18" s="365" t="e">
        <f t="shared" si="2"/>
        <v>#VALUE!</v>
      </c>
      <c r="AK18" s="365" t="e">
        <f t="shared" si="2"/>
        <v>#VALUE!</v>
      </c>
      <c r="AL18" s="365" t="e">
        <f t="shared" si="2"/>
        <v>#VALUE!</v>
      </c>
      <c r="AM18" s="365" t="e">
        <f t="shared" si="2"/>
        <v>#VALUE!</v>
      </c>
      <c r="AN18" s="374" t="e">
        <f t="shared" si="2"/>
        <v>#VALUE!</v>
      </c>
      <c r="AO18" s="374" t="e">
        <f t="shared" si="2"/>
        <v>#VALUE!</v>
      </c>
      <c r="AP18" s="365" t="e">
        <f t="shared" si="2"/>
        <v>#VALUE!</v>
      </c>
      <c r="AQ18" s="374" t="e">
        <f t="shared" si="2"/>
        <v>#VALUE!</v>
      </c>
      <c r="AR18" s="374" t="e">
        <f t="shared" si="2"/>
        <v>#VALUE!</v>
      </c>
      <c r="AS18" s="374" t="e">
        <f t="shared" si="2"/>
        <v>#VALUE!</v>
      </c>
    </row>
    <row r="19" spans="2:45" x14ac:dyDescent="0.2">
      <c r="B19" s="443" t="s">
        <v>308</v>
      </c>
      <c r="C19" s="420" t="s">
        <v>19</v>
      </c>
      <c r="D19" s="339" t="e">
        <f t="shared" si="1"/>
        <v>#VALUE!</v>
      </c>
      <c r="E19" s="436"/>
      <c r="F19" s="365" t="e">
        <f>-'User | C_&amp;_I | CB'!D$19</f>
        <v>#VALUE!</v>
      </c>
      <c r="G19" s="374" t="e">
        <f>-'User | C_&amp;_I | CB'!E$19</f>
        <v>#VALUE!</v>
      </c>
      <c r="H19" s="365" t="e">
        <f>-'User | C_&amp;_I | CB'!F$19</f>
        <v>#VALUE!</v>
      </c>
      <c r="I19" s="365" t="e">
        <f>-'User | C_&amp;_I | CB'!G$19</f>
        <v>#VALUE!</v>
      </c>
      <c r="J19" s="365" t="e">
        <f>-'User | C_&amp;_I | CB'!H$19</f>
        <v>#VALUE!</v>
      </c>
      <c r="K19" s="365" t="e">
        <f>-'User | C_&amp;_I | CB'!I$19</f>
        <v>#VALUE!</v>
      </c>
      <c r="L19" s="365" t="e">
        <f>-'User | C_&amp;_I | CB'!J$19</f>
        <v>#VALUE!</v>
      </c>
      <c r="M19" s="365" t="e">
        <f>-'User | C_&amp;_I | CB'!K$19</f>
        <v>#VALUE!</v>
      </c>
      <c r="N19" s="365" t="e">
        <f>-'User | C_&amp;_I | CB'!L$19</f>
        <v>#VALUE!</v>
      </c>
      <c r="O19" s="374" t="e">
        <f>-'User | C_&amp;_I | CB'!M$19</f>
        <v>#VALUE!</v>
      </c>
      <c r="P19" s="365" t="e">
        <f>-'User | C_&amp;_I | CB'!N$19</f>
        <v>#VALUE!</v>
      </c>
      <c r="Q19" s="365" t="e">
        <f>-'User | C_&amp;_I | CB'!O$19</f>
        <v>#VALUE!</v>
      </c>
      <c r="R19" s="365" t="e">
        <f>-'User | C_&amp;_I | CB'!P$19</f>
        <v>#VALUE!</v>
      </c>
      <c r="S19" s="365" t="e">
        <f>-'User | C_&amp;_I | CB'!Q$19</f>
        <v>#VALUE!</v>
      </c>
      <c r="T19" s="365" t="e">
        <f>-'User | C_&amp;_I | CB'!R$19</f>
        <v>#VALUE!</v>
      </c>
      <c r="U19" s="365" t="e">
        <f>T$19</f>
        <v>#VALUE!</v>
      </c>
      <c r="V19" s="374" t="e">
        <f t="shared" ref="V19:AS19" si="3">U$19</f>
        <v>#VALUE!</v>
      </c>
      <c r="W19" s="365" t="e">
        <f t="shared" si="3"/>
        <v>#VALUE!</v>
      </c>
      <c r="X19" s="374" t="e">
        <f t="shared" si="3"/>
        <v>#VALUE!</v>
      </c>
      <c r="Y19" s="374" t="e">
        <f t="shared" si="3"/>
        <v>#VALUE!</v>
      </c>
      <c r="Z19" s="365" t="e">
        <f t="shared" si="3"/>
        <v>#VALUE!</v>
      </c>
      <c r="AA19" s="365" t="e">
        <f t="shared" si="3"/>
        <v>#VALUE!</v>
      </c>
      <c r="AB19" s="365" t="e">
        <f t="shared" si="3"/>
        <v>#VALUE!</v>
      </c>
      <c r="AC19" s="365" t="e">
        <f t="shared" si="3"/>
        <v>#VALUE!</v>
      </c>
      <c r="AD19" s="365" t="e">
        <f t="shared" si="3"/>
        <v>#VALUE!</v>
      </c>
      <c r="AE19" s="374" t="e">
        <f t="shared" si="3"/>
        <v>#VALUE!</v>
      </c>
      <c r="AF19" s="365" t="e">
        <f t="shared" si="3"/>
        <v>#VALUE!</v>
      </c>
      <c r="AG19" s="365" t="e">
        <f t="shared" si="3"/>
        <v>#VALUE!</v>
      </c>
      <c r="AH19" s="365" t="e">
        <f t="shared" si="3"/>
        <v>#VALUE!</v>
      </c>
      <c r="AI19" s="374" t="e">
        <f t="shared" si="3"/>
        <v>#VALUE!</v>
      </c>
      <c r="AJ19" s="365" t="e">
        <f t="shared" si="3"/>
        <v>#VALUE!</v>
      </c>
      <c r="AK19" s="365" t="e">
        <f t="shared" si="3"/>
        <v>#VALUE!</v>
      </c>
      <c r="AL19" s="365" t="e">
        <f t="shared" si="3"/>
        <v>#VALUE!</v>
      </c>
      <c r="AM19" s="365" t="e">
        <f t="shared" si="3"/>
        <v>#VALUE!</v>
      </c>
      <c r="AN19" s="374" t="e">
        <f t="shared" si="3"/>
        <v>#VALUE!</v>
      </c>
      <c r="AO19" s="374" t="e">
        <f t="shared" si="3"/>
        <v>#VALUE!</v>
      </c>
      <c r="AP19" s="365" t="e">
        <f t="shared" si="3"/>
        <v>#VALUE!</v>
      </c>
      <c r="AQ19" s="374" t="e">
        <f t="shared" si="3"/>
        <v>#VALUE!</v>
      </c>
      <c r="AR19" s="374" t="e">
        <f t="shared" si="3"/>
        <v>#VALUE!</v>
      </c>
      <c r="AS19" s="374" t="e">
        <f t="shared" si="3"/>
        <v>#VALUE!</v>
      </c>
    </row>
    <row r="20" spans="2:45" x14ac:dyDescent="0.2">
      <c r="B20" s="443" t="s">
        <v>309</v>
      </c>
      <c r="C20" s="420" t="s">
        <v>19</v>
      </c>
      <c r="D20" s="339" t="e">
        <f>SUM($E20:$AS20)</f>
        <v>#VALUE!</v>
      </c>
      <c r="E20" s="436"/>
      <c r="F20" s="365" t="e">
        <f>-'User | C_&amp;_I | CB'!D$21</f>
        <v>#VALUE!</v>
      </c>
      <c r="G20" s="374" t="e">
        <f>-'User | C_&amp;_I | CB'!E$21</f>
        <v>#VALUE!</v>
      </c>
      <c r="H20" s="365" t="e">
        <f>-'User | C_&amp;_I | CB'!F$21</f>
        <v>#VALUE!</v>
      </c>
      <c r="I20" s="365" t="e">
        <f>-'User | C_&amp;_I | CB'!G$21</f>
        <v>#VALUE!</v>
      </c>
      <c r="J20" s="365" t="e">
        <f>-'User | C_&amp;_I | CB'!H$21</f>
        <v>#VALUE!</v>
      </c>
      <c r="K20" s="365" t="e">
        <f>-'User | C_&amp;_I | CB'!I$21</f>
        <v>#VALUE!</v>
      </c>
      <c r="L20" s="365" t="e">
        <f>-'User | C_&amp;_I | CB'!J$21</f>
        <v>#VALUE!</v>
      </c>
      <c r="M20" s="365" t="e">
        <f>-'User | C_&amp;_I | CB'!K$21</f>
        <v>#VALUE!</v>
      </c>
      <c r="N20" s="365" t="e">
        <f>-'User | C_&amp;_I | CB'!L$21</f>
        <v>#VALUE!</v>
      </c>
      <c r="O20" s="374" t="e">
        <f>-'User | C_&amp;_I | CB'!M$21</f>
        <v>#VALUE!</v>
      </c>
      <c r="P20" s="365" t="e">
        <f>-'User | C_&amp;_I | CB'!N$21</f>
        <v>#VALUE!</v>
      </c>
      <c r="Q20" s="365" t="e">
        <f>-'User | C_&amp;_I | CB'!O$21</f>
        <v>#VALUE!</v>
      </c>
      <c r="R20" s="365" t="e">
        <f>-'User | C_&amp;_I | CB'!P$21</f>
        <v>#VALUE!</v>
      </c>
      <c r="S20" s="365" t="e">
        <f>-'User | C_&amp;_I | CB'!Q$21</f>
        <v>#VALUE!</v>
      </c>
      <c r="T20" s="365" t="e">
        <f>-'User | C_&amp;_I | CB'!R$21</f>
        <v>#VALUE!</v>
      </c>
      <c r="U20" s="365" t="e">
        <f>T$20</f>
        <v>#VALUE!</v>
      </c>
      <c r="V20" s="374" t="e">
        <f t="shared" ref="V20:AS20" si="4">U$20</f>
        <v>#VALUE!</v>
      </c>
      <c r="W20" s="365" t="e">
        <f t="shared" si="4"/>
        <v>#VALUE!</v>
      </c>
      <c r="X20" s="374" t="e">
        <f t="shared" si="4"/>
        <v>#VALUE!</v>
      </c>
      <c r="Y20" s="374" t="e">
        <f t="shared" si="4"/>
        <v>#VALUE!</v>
      </c>
      <c r="Z20" s="365" t="e">
        <f t="shared" si="4"/>
        <v>#VALUE!</v>
      </c>
      <c r="AA20" s="365" t="e">
        <f t="shared" si="4"/>
        <v>#VALUE!</v>
      </c>
      <c r="AB20" s="365" t="e">
        <f t="shared" si="4"/>
        <v>#VALUE!</v>
      </c>
      <c r="AC20" s="365" t="e">
        <f t="shared" si="4"/>
        <v>#VALUE!</v>
      </c>
      <c r="AD20" s="365" t="e">
        <f t="shared" si="4"/>
        <v>#VALUE!</v>
      </c>
      <c r="AE20" s="374" t="e">
        <f t="shared" si="4"/>
        <v>#VALUE!</v>
      </c>
      <c r="AF20" s="365" t="e">
        <f t="shared" si="4"/>
        <v>#VALUE!</v>
      </c>
      <c r="AG20" s="365" t="e">
        <f t="shared" si="4"/>
        <v>#VALUE!</v>
      </c>
      <c r="AH20" s="365" t="e">
        <f t="shared" si="4"/>
        <v>#VALUE!</v>
      </c>
      <c r="AI20" s="374" t="e">
        <f t="shared" si="4"/>
        <v>#VALUE!</v>
      </c>
      <c r="AJ20" s="365" t="e">
        <f t="shared" si="4"/>
        <v>#VALUE!</v>
      </c>
      <c r="AK20" s="365" t="e">
        <f t="shared" si="4"/>
        <v>#VALUE!</v>
      </c>
      <c r="AL20" s="365" t="e">
        <f t="shared" si="4"/>
        <v>#VALUE!</v>
      </c>
      <c r="AM20" s="365" t="e">
        <f t="shared" si="4"/>
        <v>#VALUE!</v>
      </c>
      <c r="AN20" s="374" t="e">
        <f t="shared" si="4"/>
        <v>#VALUE!</v>
      </c>
      <c r="AO20" s="374" t="e">
        <f t="shared" si="4"/>
        <v>#VALUE!</v>
      </c>
      <c r="AP20" s="365" t="e">
        <f t="shared" si="4"/>
        <v>#VALUE!</v>
      </c>
      <c r="AQ20" s="374" t="e">
        <f t="shared" si="4"/>
        <v>#VALUE!</v>
      </c>
      <c r="AR20" s="374" t="e">
        <f t="shared" si="4"/>
        <v>#VALUE!</v>
      </c>
      <c r="AS20" s="374" t="e">
        <f t="shared" si="4"/>
        <v>#VALUE!</v>
      </c>
    </row>
    <row r="21" spans="2:45" x14ac:dyDescent="0.2">
      <c r="B21" s="443" t="s">
        <v>310</v>
      </c>
      <c r="C21" s="420" t="s">
        <v>19</v>
      </c>
      <c r="D21" s="339" t="e">
        <f>SUM($E21:$AS21)</f>
        <v>#VALUE!</v>
      </c>
      <c r="E21" s="436"/>
      <c r="F21" s="365" t="e">
        <f>-'User | C_&amp;_I | CB'!D$26*'User | C_&amp;_I | CB'!$D$123</f>
        <v>#VALUE!</v>
      </c>
      <c r="G21" s="374" t="e">
        <f>-'User | C_&amp;_I | CB'!E$26*'User | C_&amp;_I | CB'!$D$123</f>
        <v>#VALUE!</v>
      </c>
      <c r="H21" s="365" t="e">
        <f>-'User | C_&amp;_I | CB'!F$26*'User | C_&amp;_I | CB'!$D$123</f>
        <v>#VALUE!</v>
      </c>
      <c r="I21" s="365" t="e">
        <f>-'User | C_&amp;_I | CB'!G$26*'User | C_&amp;_I | CB'!$D$123</f>
        <v>#VALUE!</v>
      </c>
      <c r="J21" s="365" t="e">
        <f>-'User | C_&amp;_I | CB'!H$26*'User | C_&amp;_I | CB'!$D$123</f>
        <v>#VALUE!</v>
      </c>
      <c r="K21" s="365" t="e">
        <f>-'User | C_&amp;_I | CB'!I$26*'User | C_&amp;_I | CB'!$D$123</f>
        <v>#VALUE!</v>
      </c>
      <c r="L21" s="365" t="e">
        <f>-'User | C_&amp;_I | CB'!J$26*'User | C_&amp;_I | CB'!$D$123</f>
        <v>#VALUE!</v>
      </c>
      <c r="M21" s="365" t="e">
        <f>-'User | C_&amp;_I | CB'!K$26*'User | C_&amp;_I | CB'!$D$123</f>
        <v>#VALUE!</v>
      </c>
      <c r="N21" s="365" t="e">
        <f>-'User | C_&amp;_I | CB'!L$26*'User | C_&amp;_I | CB'!$D$123</f>
        <v>#VALUE!</v>
      </c>
      <c r="O21" s="374" t="e">
        <f>-'User | C_&amp;_I | CB'!M$26*'User | C_&amp;_I | CB'!$D$123</f>
        <v>#VALUE!</v>
      </c>
      <c r="P21" s="365" t="e">
        <f>-'User | C_&amp;_I | CB'!N$26*'User | C_&amp;_I | CB'!$D$123</f>
        <v>#VALUE!</v>
      </c>
      <c r="Q21" s="365" t="e">
        <f>-'User | C_&amp;_I | CB'!O$26*'User | C_&amp;_I | CB'!$D$123</f>
        <v>#VALUE!</v>
      </c>
      <c r="R21" s="365" t="e">
        <f t="shared" ref="R21:AS21" si="5">Q$21</f>
        <v>#VALUE!</v>
      </c>
      <c r="S21" s="365" t="e">
        <f t="shared" si="5"/>
        <v>#VALUE!</v>
      </c>
      <c r="T21" s="365" t="e">
        <f t="shared" si="5"/>
        <v>#VALUE!</v>
      </c>
      <c r="U21" s="365" t="e">
        <f t="shared" si="5"/>
        <v>#VALUE!</v>
      </c>
      <c r="V21" s="374" t="e">
        <f t="shared" si="5"/>
        <v>#VALUE!</v>
      </c>
      <c r="W21" s="365" t="e">
        <f t="shared" si="5"/>
        <v>#VALUE!</v>
      </c>
      <c r="X21" s="374" t="e">
        <f t="shared" si="5"/>
        <v>#VALUE!</v>
      </c>
      <c r="Y21" s="374" t="e">
        <f t="shared" si="5"/>
        <v>#VALUE!</v>
      </c>
      <c r="Z21" s="365" t="e">
        <f t="shared" si="5"/>
        <v>#VALUE!</v>
      </c>
      <c r="AA21" s="365" t="e">
        <f t="shared" si="5"/>
        <v>#VALUE!</v>
      </c>
      <c r="AB21" s="365" t="e">
        <f t="shared" si="5"/>
        <v>#VALUE!</v>
      </c>
      <c r="AC21" s="365" t="e">
        <f t="shared" si="5"/>
        <v>#VALUE!</v>
      </c>
      <c r="AD21" s="365" t="e">
        <f t="shared" si="5"/>
        <v>#VALUE!</v>
      </c>
      <c r="AE21" s="374" t="e">
        <f t="shared" si="5"/>
        <v>#VALUE!</v>
      </c>
      <c r="AF21" s="365" t="e">
        <f t="shared" si="5"/>
        <v>#VALUE!</v>
      </c>
      <c r="AG21" s="365" t="e">
        <f t="shared" si="5"/>
        <v>#VALUE!</v>
      </c>
      <c r="AH21" s="365" t="e">
        <f t="shared" si="5"/>
        <v>#VALUE!</v>
      </c>
      <c r="AI21" s="374" t="e">
        <f t="shared" si="5"/>
        <v>#VALUE!</v>
      </c>
      <c r="AJ21" s="365" t="e">
        <f t="shared" si="5"/>
        <v>#VALUE!</v>
      </c>
      <c r="AK21" s="365" t="e">
        <f t="shared" si="5"/>
        <v>#VALUE!</v>
      </c>
      <c r="AL21" s="365" t="e">
        <f t="shared" si="5"/>
        <v>#VALUE!</v>
      </c>
      <c r="AM21" s="365" t="e">
        <f t="shared" si="5"/>
        <v>#VALUE!</v>
      </c>
      <c r="AN21" s="374" t="e">
        <f t="shared" si="5"/>
        <v>#VALUE!</v>
      </c>
      <c r="AO21" s="374" t="e">
        <f t="shared" si="5"/>
        <v>#VALUE!</v>
      </c>
      <c r="AP21" s="365" t="e">
        <f t="shared" si="5"/>
        <v>#VALUE!</v>
      </c>
      <c r="AQ21" s="374" t="e">
        <f t="shared" si="5"/>
        <v>#VALUE!</v>
      </c>
      <c r="AR21" s="374" t="e">
        <f t="shared" si="5"/>
        <v>#VALUE!</v>
      </c>
      <c r="AS21" s="374" t="e">
        <f t="shared" si="5"/>
        <v>#VALUE!</v>
      </c>
    </row>
    <row r="22" spans="2:45" x14ac:dyDescent="0.2">
      <c r="B22" s="445"/>
      <c r="C22" s="422"/>
      <c r="D22" s="341"/>
      <c r="E22" s="438"/>
      <c r="F22" s="367"/>
      <c r="G22" s="377"/>
      <c r="H22" s="367"/>
      <c r="I22" s="367"/>
      <c r="J22" s="367"/>
      <c r="K22" s="367"/>
      <c r="L22" s="367"/>
      <c r="M22" s="367"/>
      <c r="N22" s="367"/>
      <c r="O22" s="377"/>
      <c r="P22" s="367"/>
      <c r="Q22" s="367"/>
      <c r="R22" s="367"/>
      <c r="S22" s="367"/>
      <c r="T22" s="367"/>
      <c r="U22" s="367"/>
      <c r="V22" s="377"/>
      <c r="W22" s="367"/>
      <c r="X22" s="377"/>
      <c r="Y22" s="377"/>
      <c r="Z22" s="367"/>
      <c r="AA22" s="367"/>
      <c r="AB22" s="367"/>
      <c r="AC22" s="367"/>
      <c r="AD22" s="367"/>
      <c r="AE22" s="377"/>
      <c r="AF22" s="367"/>
      <c r="AG22" s="367"/>
      <c r="AH22" s="367"/>
      <c r="AI22" s="377"/>
      <c r="AJ22" s="367"/>
      <c r="AK22" s="367"/>
      <c r="AL22" s="367"/>
      <c r="AM22" s="367"/>
      <c r="AN22" s="377"/>
      <c r="AO22" s="377"/>
      <c r="AP22" s="367"/>
      <c r="AQ22" s="377"/>
      <c r="AR22" s="377"/>
      <c r="AS22" s="377"/>
    </row>
    <row r="23" spans="2:45" s="35" customFormat="1" x14ac:dyDescent="0.2">
      <c r="B23" s="358" t="s">
        <v>311</v>
      </c>
      <c r="C23" s="425" t="s">
        <v>19</v>
      </c>
      <c r="D23" s="392" t="e">
        <f>SUM($E23:$AS23)</f>
        <v>#VALUE!</v>
      </c>
      <c r="E23" s="439" t="e">
        <f>SUM(E$10:E$21)</f>
        <v>#VALUE!</v>
      </c>
      <c r="F23" s="368" t="e">
        <f t="shared" ref="F23:AR23" ca="1" si="6">SUM(F$10:F$21)</f>
        <v>#VALUE!</v>
      </c>
      <c r="G23" s="378" t="e">
        <f t="shared" ca="1" si="6"/>
        <v>#VALUE!</v>
      </c>
      <c r="H23" s="368" t="e">
        <f ca="1">SUM(H$10:H$21)</f>
        <v>#VALUE!</v>
      </c>
      <c r="I23" s="368" t="e">
        <f ca="1">SUM(I$10:I$21)</f>
        <v>#VALUE!</v>
      </c>
      <c r="J23" s="368" t="e">
        <f t="shared" ca="1" si="6"/>
        <v>#VALUE!</v>
      </c>
      <c r="K23" s="368" t="e">
        <f t="shared" ca="1" si="6"/>
        <v>#VALUE!</v>
      </c>
      <c r="L23" s="368" t="e">
        <f t="shared" ca="1" si="6"/>
        <v>#VALUE!</v>
      </c>
      <c r="M23" s="368" t="e">
        <f t="shared" ca="1" si="6"/>
        <v>#VALUE!</v>
      </c>
      <c r="N23" s="368" t="e">
        <f t="shared" ca="1" si="6"/>
        <v>#VALUE!</v>
      </c>
      <c r="O23" s="378" t="e">
        <f t="shared" ca="1" si="6"/>
        <v>#VALUE!</v>
      </c>
      <c r="P23" s="368" t="e">
        <f t="shared" ca="1" si="6"/>
        <v>#VALUE!</v>
      </c>
      <c r="Q23" s="368" t="e">
        <f t="shared" ca="1" si="6"/>
        <v>#VALUE!</v>
      </c>
      <c r="R23" s="368" t="e">
        <f t="shared" ca="1" si="6"/>
        <v>#VALUE!</v>
      </c>
      <c r="S23" s="368" t="e">
        <f t="shared" ca="1" si="6"/>
        <v>#VALUE!</v>
      </c>
      <c r="T23" s="368" t="e">
        <f t="shared" ca="1" si="6"/>
        <v>#VALUE!</v>
      </c>
      <c r="U23" s="368" t="e">
        <f t="shared" ca="1" si="6"/>
        <v>#VALUE!</v>
      </c>
      <c r="V23" s="378" t="e">
        <f t="shared" ca="1" si="6"/>
        <v>#VALUE!</v>
      </c>
      <c r="W23" s="368" t="e">
        <f t="shared" ca="1" si="6"/>
        <v>#VALUE!</v>
      </c>
      <c r="X23" s="378" t="e">
        <f t="shared" ca="1" si="6"/>
        <v>#VALUE!</v>
      </c>
      <c r="Y23" s="378" t="e">
        <f ca="1">SUM(Y$10:Y$21)</f>
        <v>#VALUE!</v>
      </c>
      <c r="Z23" s="368" t="e">
        <f t="shared" ca="1" si="6"/>
        <v>#VALUE!</v>
      </c>
      <c r="AA23" s="368" t="e">
        <f t="shared" ca="1" si="6"/>
        <v>#VALUE!</v>
      </c>
      <c r="AB23" s="368" t="e">
        <f t="shared" ca="1" si="6"/>
        <v>#VALUE!</v>
      </c>
      <c r="AC23" s="368" t="e">
        <f t="shared" ca="1" si="6"/>
        <v>#VALUE!</v>
      </c>
      <c r="AD23" s="368" t="e">
        <f t="shared" ca="1" si="6"/>
        <v>#VALUE!</v>
      </c>
      <c r="AE23" s="378" t="e">
        <f t="shared" ca="1" si="6"/>
        <v>#VALUE!</v>
      </c>
      <c r="AF23" s="368" t="e">
        <f t="shared" ca="1" si="6"/>
        <v>#VALUE!</v>
      </c>
      <c r="AG23" s="368" t="e">
        <f t="shared" ca="1" si="6"/>
        <v>#VALUE!</v>
      </c>
      <c r="AH23" s="368" t="e">
        <f t="shared" ca="1" si="6"/>
        <v>#VALUE!</v>
      </c>
      <c r="AI23" s="378" t="e">
        <f t="shared" ca="1" si="6"/>
        <v>#VALUE!</v>
      </c>
      <c r="AJ23" s="368" t="e">
        <f t="shared" ca="1" si="6"/>
        <v>#VALUE!</v>
      </c>
      <c r="AK23" s="368" t="e">
        <f t="shared" ca="1" si="6"/>
        <v>#VALUE!</v>
      </c>
      <c r="AL23" s="368" t="e">
        <f t="shared" ca="1" si="6"/>
        <v>#VALUE!</v>
      </c>
      <c r="AM23" s="368" t="e">
        <f t="shared" ca="1" si="6"/>
        <v>#VALUE!</v>
      </c>
      <c r="AN23" s="378" t="e">
        <f t="shared" ca="1" si="6"/>
        <v>#VALUE!</v>
      </c>
      <c r="AO23" s="378" t="e">
        <f t="shared" ca="1" si="6"/>
        <v>#VALUE!</v>
      </c>
      <c r="AP23" s="368" t="e">
        <f t="shared" ca="1" si="6"/>
        <v>#VALUE!</v>
      </c>
      <c r="AQ23" s="378" t="e">
        <f t="shared" ca="1" si="6"/>
        <v>#VALUE!</v>
      </c>
      <c r="AR23" s="378" t="e">
        <f t="shared" ca="1" si="6"/>
        <v>#VALUE!</v>
      </c>
      <c r="AS23" s="378" t="e">
        <f ca="1">SUM(AS$10:AS$21)</f>
        <v>#VALUE!</v>
      </c>
    </row>
    <row r="24" spans="2:45" x14ac:dyDescent="0.2">
      <c r="B24" s="444"/>
      <c r="C24" s="421"/>
      <c r="D24" s="342"/>
      <c r="E24" s="437"/>
      <c r="F24" s="369" t="e">
        <f ca="1">$E$23+$F$23</f>
        <v>#VALUE!</v>
      </c>
      <c r="G24" s="379" t="e">
        <f ca="1">F$24+G$23</f>
        <v>#VALUE!</v>
      </c>
      <c r="H24" s="369" t="e">
        <f ca="1">G$24+H$23</f>
        <v>#VALUE!</v>
      </c>
      <c r="I24" s="369" t="e">
        <f t="shared" ref="I24:AP24" ca="1" si="7">H$24+I$23</f>
        <v>#VALUE!</v>
      </c>
      <c r="J24" s="369" t="e">
        <f ca="1">I$24+J$23</f>
        <v>#VALUE!</v>
      </c>
      <c r="K24" s="369" t="e">
        <f ca="1">J$24+K$23</f>
        <v>#VALUE!</v>
      </c>
      <c r="L24" s="369" t="e">
        <f ca="1">K$24+L$23</f>
        <v>#VALUE!</v>
      </c>
      <c r="M24" s="369" t="e">
        <f ca="1">L$24+M$23</f>
        <v>#VALUE!</v>
      </c>
      <c r="N24" s="369" t="e">
        <f ca="1">M$24+N$23</f>
        <v>#VALUE!</v>
      </c>
      <c r="O24" s="379" t="e">
        <f t="shared" ca="1" si="7"/>
        <v>#VALUE!</v>
      </c>
      <c r="P24" s="369" t="e">
        <f t="shared" ca="1" si="7"/>
        <v>#VALUE!</v>
      </c>
      <c r="Q24" s="369" t="e">
        <f ca="1">P$24+Q$23</f>
        <v>#VALUE!</v>
      </c>
      <c r="R24" s="369" t="e">
        <f ca="1">Q$24+R$23</f>
        <v>#VALUE!</v>
      </c>
      <c r="S24" s="369" t="e">
        <f ca="1">R$24+S$23</f>
        <v>#VALUE!</v>
      </c>
      <c r="T24" s="369" t="e">
        <f t="shared" ca="1" si="7"/>
        <v>#VALUE!</v>
      </c>
      <c r="U24" s="369" t="e">
        <f ca="1">T$24+U$23</f>
        <v>#VALUE!</v>
      </c>
      <c r="V24" s="379" t="e">
        <f t="shared" ca="1" si="7"/>
        <v>#VALUE!</v>
      </c>
      <c r="W24" s="369" t="e">
        <f ca="1">V$24+W$23</f>
        <v>#VALUE!</v>
      </c>
      <c r="X24" s="379" t="e">
        <f t="shared" ca="1" si="7"/>
        <v>#VALUE!</v>
      </c>
      <c r="Y24" s="379" t="e">
        <f t="shared" ca="1" si="7"/>
        <v>#VALUE!</v>
      </c>
      <c r="Z24" s="369" t="e">
        <f t="shared" ca="1" si="7"/>
        <v>#VALUE!</v>
      </c>
      <c r="AA24" s="369" t="e">
        <f t="shared" ca="1" si="7"/>
        <v>#VALUE!</v>
      </c>
      <c r="AB24" s="369" t="e">
        <f t="shared" ca="1" si="7"/>
        <v>#VALUE!</v>
      </c>
      <c r="AC24" s="369" t="e">
        <f ca="1">AB$24+AC$23</f>
        <v>#VALUE!</v>
      </c>
      <c r="AD24" s="369" t="e">
        <f t="shared" ca="1" si="7"/>
        <v>#VALUE!</v>
      </c>
      <c r="AE24" s="379" t="e">
        <f t="shared" ca="1" si="7"/>
        <v>#VALUE!</v>
      </c>
      <c r="AF24" s="369" t="e">
        <f t="shared" ca="1" si="7"/>
        <v>#VALUE!</v>
      </c>
      <c r="AG24" s="369" t="e">
        <f t="shared" ca="1" si="7"/>
        <v>#VALUE!</v>
      </c>
      <c r="AH24" s="369" t="e">
        <f ca="1">AG$24+AH$23</f>
        <v>#VALUE!</v>
      </c>
      <c r="AI24" s="379" t="e">
        <f t="shared" ca="1" si="7"/>
        <v>#VALUE!</v>
      </c>
      <c r="AJ24" s="369" t="e">
        <f ca="1">AI$24+AJ$23</f>
        <v>#VALUE!</v>
      </c>
      <c r="AK24" s="369" t="e">
        <f t="shared" ca="1" si="7"/>
        <v>#VALUE!</v>
      </c>
      <c r="AL24" s="369" t="e">
        <f t="shared" ca="1" si="7"/>
        <v>#VALUE!</v>
      </c>
      <c r="AM24" s="369" t="e">
        <f ca="1">AL$24+AM$23</f>
        <v>#VALUE!</v>
      </c>
      <c r="AN24" s="379" t="e">
        <f t="shared" ca="1" si="7"/>
        <v>#VALUE!</v>
      </c>
      <c r="AO24" s="379" t="e">
        <f t="shared" ca="1" si="7"/>
        <v>#VALUE!</v>
      </c>
      <c r="AP24" s="369" t="e">
        <f t="shared" ca="1" si="7"/>
        <v>#VALUE!</v>
      </c>
      <c r="AQ24" s="379" t="e">
        <f ca="1">AP$24+AQ$23</f>
        <v>#VALUE!</v>
      </c>
      <c r="AR24" s="379" t="e">
        <f ca="1">AQ$24+AR$23</f>
        <v>#VALUE!</v>
      </c>
      <c r="AS24" s="379" t="e">
        <f ca="1">AR$24+AS$23</f>
        <v>#VALUE!</v>
      </c>
    </row>
    <row r="25" spans="2:45" x14ac:dyDescent="0.2">
      <c r="B25" s="446" t="s">
        <v>312</v>
      </c>
      <c r="C25" s="423" t="s">
        <v>285</v>
      </c>
      <c r="D25" s="343"/>
      <c r="E25" s="440"/>
      <c r="F25" s="370" t="e">
        <f ca="1">'User | C_&amp;_I | CB'!D$25</f>
        <v>#VALUE!</v>
      </c>
      <c r="G25" s="380" t="e">
        <f ca="1">'User | C_&amp;_I | CB'!E$25</f>
        <v>#VALUE!</v>
      </c>
      <c r="H25" s="370" t="e">
        <f ca="1">'User | C_&amp;_I | CB'!F$25</f>
        <v>#VALUE!</v>
      </c>
      <c r="I25" s="370" t="e">
        <f ca="1">'User | C_&amp;_I | CB'!G$25</f>
        <v>#VALUE!</v>
      </c>
      <c r="J25" s="370" t="e">
        <f ca="1">'User | C_&amp;_I | CB'!H$25</f>
        <v>#VALUE!</v>
      </c>
      <c r="K25" s="370" t="e">
        <f ca="1">'User | C_&amp;_I | CB'!I$25</f>
        <v>#VALUE!</v>
      </c>
      <c r="L25" s="370" t="e">
        <f ca="1">'User | C_&amp;_I | CB'!J$25</f>
        <v>#VALUE!</v>
      </c>
      <c r="M25" s="370" t="e">
        <f ca="1">'User | C_&amp;_I | CB'!K$25</f>
        <v>#VALUE!</v>
      </c>
      <c r="N25" s="370" t="e">
        <f ca="1">'User | C_&amp;_I | CB'!L$25</f>
        <v>#VALUE!</v>
      </c>
      <c r="O25" s="380" t="e">
        <f ca="1">'User | C_&amp;_I | CB'!M$25</f>
        <v>#VALUE!</v>
      </c>
      <c r="P25" s="370" t="e">
        <f ca="1">'User | C_&amp;_I | CB'!N$25</f>
        <v>#VALUE!</v>
      </c>
      <c r="Q25" s="370" t="e">
        <f ca="1">'User | C_&amp;_I | CB'!O$25</f>
        <v>#VALUE!</v>
      </c>
      <c r="R25" s="370" t="e">
        <f ca="1">'User | C_&amp;_I | CB'!P$25</f>
        <v>#VALUE!</v>
      </c>
      <c r="S25" s="370" t="e">
        <f ca="1">'User | C_&amp;_I | CB'!Q$25</f>
        <v>#VALUE!</v>
      </c>
      <c r="T25" s="370" t="e">
        <f ca="1">'User | C_&amp;_I | CB'!R$25</f>
        <v>#VALUE!</v>
      </c>
      <c r="U25" s="370" t="e">
        <f ca="1">T$25</f>
        <v>#VALUE!</v>
      </c>
      <c r="V25" s="380" t="e">
        <f ca="1">U$25</f>
        <v>#VALUE!</v>
      </c>
      <c r="W25" s="370" t="e">
        <f ca="1">V$25</f>
        <v>#VALUE!</v>
      </c>
      <c r="X25" s="380" t="e">
        <f ca="1">W$25</f>
        <v>#VALUE!</v>
      </c>
      <c r="Y25" s="380" t="e">
        <f t="shared" ref="Y25:AS25" ca="1" si="8">X$25</f>
        <v>#VALUE!</v>
      </c>
      <c r="Z25" s="370" t="e">
        <f t="shared" ca="1" si="8"/>
        <v>#VALUE!</v>
      </c>
      <c r="AA25" s="370" t="e">
        <f t="shared" ca="1" si="8"/>
        <v>#VALUE!</v>
      </c>
      <c r="AB25" s="370" t="e">
        <f t="shared" ca="1" si="8"/>
        <v>#VALUE!</v>
      </c>
      <c r="AC25" s="370" t="e">
        <f t="shared" ca="1" si="8"/>
        <v>#VALUE!</v>
      </c>
      <c r="AD25" s="370" t="e">
        <f t="shared" ca="1" si="8"/>
        <v>#VALUE!</v>
      </c>
      <c r="AE25" s="380" t="e">
        <f t="shared" ca="1" si="8"/>
        <v>#VALUE!</v>
      </c>
      <c r="AF25" s="370" t="e">
        <f t="shared" ca="1" si="8"/>
        <v>#VALUE!</v>
      </c>
      <c r="AG25" s="370" t="e">
        <f t="shared" ca="1" si="8"/>
        <v>#VALUE!</v>
      </c>
      <c r="AH25" s="370" t="e">
        <f t="shared" ca="1" si="8"/>
        <v>#VALUE!</v>
      </c>
      <c r="AI25" s="380" t="e">
        <f t="shared" ca="1" si="8"/>
        <v>#VALUE!</v>
      </c>
      <c r="AJ25" s="370" t="e">
        <f t="shared" ca="1" si="8"/>
        <v>#VALUE!</v>
      </c>
      <c r="AK25" s="370" t="e">
        <f t="shared" ca="1" si="8"/>
        <v>#VALUE!</v>
      </c>
      <c r="AL25" s="370" t="e">
        <f t="shared" ca="1" si="8"/>
        <v>#VALUE!</v>
      </c>
      <c r="AM25" s="370" t="e">
        <f t="shared" ca="1" si="8"/>
        <v>#VALUE!</v>
      </c>
      <c r="AN25" s="380" t="e">
        <f t="shared" ca="1" si="8"/>
        <v>#VALUE!</v>
      </c>
      <c r="AO25" s="380" t="e">
        <f t="shared" ca="1" si="8"/>
        <v>#VALUE!</v>
      </c>
      <c r="AP25" s="370" t="e">
        <f t="shared" ca="1" si="8"/>
        <v>#VALUE!</v>
      </c>
      <c r="AQ25" s="380" t="e">
        <f t="shared" ca="1" si="8"/>
        <v>#VALUE!</v>
      </c>
      <c r="AR25" s="380" t="e">
        <f t="shared" ca="1" si="8"/>
        <v>#VALUE!</v>
      </c>
      <c r="AS25" s="380" t="e">
        <f t="shared" ca="1" si="8"/>
        <v>#VALUE!</v>
      </c>
    </row>
    <row r="26" spans="2:45" x14ac:dyDescent="0.2">
      <c r="B26" s="446" t="s">
        <v>313</v>
      </c>
      <c r="C26" s="423" t="s">
        <v>61</v>
      </c>
      <c r="D26" s="343"/>
      <c r="E26" s="440"/>
      <c r="F26" s="370" t="e">
        <f>'User | C_&amp;_I | CB'!D$26</f>
        <v>#VALUE!</v>
      </c>
      <c r="G26" s="380" t="e">
        <f>'User | C_&amp;_I | CB'!E$26</f>
        <v>#VALUE!</v>
      </c>
      <c r="H26" s="370" t="e">
        <f>'User | C_&amp;_I | CB'!F$26</f>
        <v>#VALUE!</v>
      </c>
      <c r="I26" s="370" t="e">
        <f>'User | C_&amp;_I | CB'!G$26</f>
        <v>#VALUE!</v>
      </c>
      <c r="J26" s="370" t="e">
        <f>'User | C_&amp;_I | CB'!H$26</f>
        <v>#VALUE!</v>
      </c>
      <c r="K26" s="370" t="e">
        <f>'User | C_&amp;_I | CB'!I$26</f>
        <v>#VALUE!</v>
      </c>
      <c r="L26" s="370" t="e">
        <f>'User | C_&amp;_I | CB'!J$26</f>
        <v>#VALUE!</v>
      </c>
      <c r="M26" s="370" t="e">
        <f>'User | C_&amp;_I | CB'!K$26</f>
        <v>#VALUE!</v>
      </c>
      <c r="N26" s="370" t="e">
        <f>'User | C_&amp;_I | CB'!L$26</f>
        <v>#VALUE!</v>
      </c>
      <c r="O26" s="380" t="e">
        <f>'User | C_&amp;_I | CB'!M$26</f>
        <v>#VALUE!</v>
      </c>
      <c r="P26" s="370" t="e">
        <f>'User | C_&amp;_I | CB'!N$26</f>
        <v>#VALUE!</v>
      </c>
      <c r="Q26" s="370" t="e">
        <f>'User | C_&amp;_I | CB'!O$26</f>
        <v>#VALUE!</v>
      </c>
      <c r="R26" s="370" t="e">
        <f>'User | C_&amp;_I | CB'!P$26</f>
        <v>#VALUE!</v>
      </c>
      <c r="S26" s="370" t="e">
        <f>'User | C_&amp;_I | CB'!Q$26</f>
        <v>#VALUE!</v>
      </c>
      <c r="T26" s="370" t="e">
        <f>'User | C_&amp;_I | CB'!R$26</f>
        <v>#VALUE!</v>
      </c>
      <c r="U26" s="370" t="e">
        <f>T$26</f>
        <v>#VALUE!</v>
      </c>
      <c r="V26" s="380" t="e">
        <f>U$26</f>
        <v>#VALUE!</v>
      </c>
      <c r="W26" s="102" t="e">
        <f>V$26</f>
        <v>#VALUE!</v>
      </c>
      <c r="X26" s="362" t="e">
        <f t="shared" ref="X26:AS26" si="9">W$26</f>
        <v>#VALUE!</v>
      </c>
      <c r="Y26" s="380" t="e">
        <f t="shared" si="9"/>
        <v>#VALUE!</v>
      </c>
      <c r="Z26" s="370" t="e">
        <f t="shared" si="9"/>
        <v>#VALUE!</v>
      </c>
      <c r="AA26" s="370" t="e">
        <f t="shared" si="9"/>
        <v>#VALUE!</v>
      </c>
      <c r="AB26" s="370" t="e">
        <f t="shared" si="9"/>
        <v>#VALUE!</v>
      </c>
      <c r="AC26" s="370" t="e">
        <f t="shared" si="9"/>
        <v>#VALUE!</v>
      </c>
      <c r="AD26" s="370" t="e">
        <f t="shared" si="9"/>
        <v>#VALUE!</v>
      </c>
      <c r="AE26" s="380" t="e">
        <f t="shared" si="9"/>
        <v>#VALUE!</v>
      </c>
      <c r="AF26" s="370" t="e">
        <f t="shared" si="9"/>
        <v>#VALUE!</v>
      </c>
      <c r="AG26" s="370" t="e">
        <f t="shared" si="9"/>
        <v>#VALUE!</v>
      </c>
      <c r="AH26" s="370" t="e">
        <f t="shared" si="9"/>
        <v>#VALUE!</v>
      </c>
      <c r="AI26" s="380" t="e">
        <f t="shared" si="9"/>
        <v>#VALUE!</v>
      </c>
      <c r="AJ26" s="370" t="e">
        <f t="shared" si="9"/>
        <v>#VALUE!</v>
      </c>
      <c r="AK26" s="370" t="e">
        <f t="shared" si="9"/>
        <v>#VALUE!</v>
      </c>
      <c r="AL26" s="370" t="e">
        <f t="shared" si="9"/>
        <v>#VALUE!</v>
      </c>
      <c r="AM26" s="370" t="e">
        <f t="shared" si="9"/>
        <v>#VALUE!</v>
      </c>
      <c r="AN26" s="380" t="e">
        <f t="shared" si="9"/>
        <v>#VALUE!</v>
      </c>
      <c r="AO26" s="380" t="e">
        <f t="shared" si="9"/>
        <v>#VALUE!</v>
      </c>
      <c r="AP26" s="370" t="e">
        <f t="shared" si="9"/>
        <v>#VALUE!</v>
      </c>
      <c r="AQ26" s="380" t="e">
        <f t="shared" si="9"/>
        <v>#VALUE!</v>
      </c>
      <c r="AR26" s="380" t="e">
        <f t="shared" si="9"/>
        <v>#VALUE!</v>
      </c>
      <c r="AS26" s="380" t="e">
        <f t="shared" si="9"/>
        <v>#VALUE!</v>
      </c>
    </row>
    <row r="27" spans="2:45" x14ac:dyDescent="0.2">
      <c r="B27" s="331" t="s">
        <v>314</v>
      </c>
      <c r="C27" s="424" t="s">
        <v>69</v>
      </c>
      <c r="D27" s="344"/>
      <c r="E27" s="441"/>
      <c r="F27" s="325" t="str">
        <f>'User | C_&amp;_I | CB'!$D$38</f>
        <v/>
      </c>
      <c r="G27" s="363" t="str">
        <f>'User | C_&amp;_I | CB'!$D$38</f>
        <v/>
      </c>
      <c r="H27" s="371" t="str">
        <f>'User | C_&amp;_I | CB'!$D$38</f>
        <v/>
      </c>
      <c r="I27" s="371" t="str">
        <f>'User | C_&amp;_I | CB'!$D$38</f>
        <v/>
      </c>
      <c r="J27" s="371" t="str">
        <f>'User | C_&amp;_I | CB'!$D$38</f>
        <v/>
      </c>
      <c r="K27" s="325" t="str">
        <f>'User | C_&amp;_I | CB'!$D$38</f>
        <v/>
      </c>
      <c r="L27" s="326" t="str">
        <f>'User | C_&amp;_I | CB'!$D$38</f>
        <v/>
      </c>
      <c r="M27" s="363" t="str">
        <f>'User | C_&amp;_I | CB'!$D$38</f>
        <v/>
      </c>
      <c r="N27" s="325" t="str">
        <f>'User | C_&amp;_I | CB'!$D$38</f>
        <v/>
      </c>
      <c r="O27" s="363" t="str">
        <f>'User | C_&amp;_I | CB'!$D$38</f>
        <v/>
      </c>
      <c r="P27" s="371" t="str">
        <f>'User | C_&amp;_I | CB'!$D$38</f>
        <v/>
      </c>
      <c r="Q27" s="371" t="str">
        <f>'User | C_&amp;_I | CB'!$D$38</f>
        <v/>
      </c>
      <c r="R27" s="371" t="str">
        <f>'User | C_&amp;_I | CB'!$D$38</f>
        <v/>
      </c>
      <c r="S27" s="325" t="str">
        <f>'User | C_&amp;_I | CB'!$D$38</f>
        <v/>
      </c>
      <c r="T27" s="326" t="str">
        <f>'User | C_&amp;_I | CB'!$D$38</f>
        <v/>
      </c>
      <c r="U27" s="326" t="str">
        <f>'User | C_&amp;_I | CB'!$D$38</f>
        <v/>
      </c>
      <c r="V27" s="363" t="str">
        <f>'User | C_&amp;_I | CB'!$D$38</f>
        <v/>
      </c>
      <c r="W27" s="325" t="str">
        <f>'User | C_&amp;_I | CB'!$D$38</f>
        <v/>
      </c>
      <c r="X27" s="363" t="str">
        <f>'User | C_&amp;_I | CB'!$D$38</f>
        <v/>
      </c>
      <c r="Y27" s="381" t="str">
        <f>'User | C_&amp;_I | CB'!$D$38</f>
        <v/>
      </c>
      <c r="Z27" s="371" t="str">
        <f>'User | C_&amp;_I | CB'!$D$38</f>
        <v/>
      </c>
      <c r="AA27" s="371" t="str">
        <f>'User | C_&amp;_I | CB'!$D$38</f>
        <v/>
      </c>
      <c r="AB27" s="371" t="str">
        <f>'User | C_&amp;_I | CB'!$D$38</f>
        <v/>
      </c>
      <c r="AC27" s="371" t="str">
        <f>'User | C_&amp;_I | CB'!$D$38</f>
        <v/>
      </c>
      <c r="AD27" s="325" t="str">
        <f>'User | C_&amp;_I | CB'!$D$38</f>
        <v/>
      </c>
      <c r="AE27" s="363" t="str">
        <f>'User | C_&amp;_I | CB'!$D$38</f>
        <v/>
      </c>
      <c r="AF27" s="371" t="str">
        <f>'User | C_&amp;_I | CB'!$D$38</f>
        <v/>
      </c>
      <c r="AG27" s="371" t="str">
        <f>'User | C_&amp;_I | CB'!$D$38</f>
        <v/>
      </c>
      <c r="AH27" s="371" t="str">
        <f>'User | C_&amp;_I | CB'!$D$38</f>
        <v/>
      </c>
      <c r="AI27" s="381" t="str">
        <f>'User | C_&amp;_I | CB'!$D$38</f>
        <v/>
      </c>
      <c r="AJ27" s="371" t="str">
        <f>'User | C_&amp;_I | CB'!$D$38</f>
        <v/>
      </c>
      <c r="AK27" s="371" t="str">
        <f>'User | C_&amp;_I | CB'!$D$38</f>
        <v/>
      </c>
      <c r="AL27" s="371" t="str">
        <f>'User | C_&amp;_I | CB'!$D$38</f>
        <v/>
      </c>
      <c r="AM27" s="325" t="str">
        <f>'User | C_&amp;_I | CB'!$D$38</f>
        <v/>
      </c>
      <c r="AN27" s="363" t="str">
        <f>'User | C_&amp;_I | CB'!$D$38</f>
        <v/>
      </c>
      <c r="AO27" s="381" t="str">
        <f>'User | C_&amp;_I | CB'!$D$38</f>
        <v/>
      </c>
      <c r="AP27" s="325" t="str">
        <f>'User | C_&amp;_I | CB'!$D$38</f>
        <v/>
      </c>
      <c r="AQ27" s="363" t="str">
        <f>'User | C_&amp;_I | CB'!$D$38</f>
        <v/>
      </c>
      <c r="AR27" s="381" t="str">
        <f>'User | C_&amp;_I | CB'!$D$38</f>
        <v/>
      </c>
      <c r="AS27" s="381" t="str">
        <f>'User | C_&amp;_I | CB'!$D$38</f>
        <v/>
      </c>
    </row>
    <row r="28" spans="2:45" x14ac:dyDescent="0.2">
      <c r="B28" s="459"/>
      <c r="C28" s="332"/>
      <c r="D28" s="324"/>
      <c r="F28" s="47"/>
      <c r="G28" s="47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82"/>
      <c r="Z28" s="324"/>
      <c r="AA28" s="324"/>
      <c r="AB28" s="324"/>
      <c r="AC28" s="324"/>
      <c r="AD28" s="324"/>
      <c r="AE28" s="324"/>
      <c r="AF28" s="324"/>
      <c r="AG28" s="324"/>
      <c r="AH28" s="324"/>
      <c r="AI28" s="382"/>
      <c r="AJ28" s="324"/>
      <c r="AK28" s="324"/>
      <c r="AL28" s="324"/>
      <c r="AM28" s="324"/>
      <c r="AN28" s="324"/>
      <c r="AO28" s="451"/>
      <c r="AP28" s="324"/>
      <c r="AQ28" s="324"/>
      <c r="AR28" s="452"/>
      <c r="AS28" s="324"/>
    </row>
    <row r="29" spans="2:45" x14ac:dyDescent="0.2">
      <c r="B29" s="459"/>
      <c r="C29" s="332"/>
      <c r="D29" s="324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</row>
    <row r="30" spans="2:45" ht="12.75" thickBot="1" x14ac:dyDescent="0.25">
      <c r="B30" s="396"/>
      <c r="C30" s="397"/>
      <c r="D30" s="398"/>
      <c r="F30" s="49"/>
      <c r="G30" s="49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</row>
    <row r="31" spans="2:45" ht="12.75" x14ac:dyDescent="0.2">
      <c r="B31" s="463" t="s">
        <v>315</v>
      </c>
      <c r="C31" s="481" t="s">
        <v>316</v>
      </c>
      <c r="D31" s="475">
        <f ca="1">COUNTIF($F$24:$AS$24,"&lt;0")</f>
        <v>0</v>
      </c>
      <c r="F31" s="49"/>
      <c r="G31" s="49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</row>
    <row r="32" spans="2:45" ht="12.75" x14ac:dyDescent="0.2">
      <c r="B32" s="391" t="s">
        <v>317</v>
      </c>
      <c r="C32" s="390" t="s">
        <v>53</v>
      </c>
      <c r="D32" s="345" t="e">
        <f ca="1">MAX($F$23:$AS$23)/MAX($F$27:$AS$27)</f>
        <v>#VALUE!</v>
      </c>
      <c r="F32" s="49"/>
      <c r="G32" s="49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</row>
    <row r="33" spans="2:45" ht="13.5" thickBot="1" x14ac:dyDescent="0.25">
      <c r="B33" s="464" t="s">
        <v>318</v>
      </c>
      <c r="C33" s="482" t="s">
        <v>64</v>
      </c>
      <c r="D33" s="476" t="str">
        <f ca="1">IFERROR(IRR($E$24:$AS$24)*100,"Not Applicable")</f>
        <v>Not Applicable</v>
      </c>
      <c r="F33" s="49"/>
      <c r="G33" s="49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</row>
    <row r="34" spans="2:45" ht="12.75" thickBot="1" x14ac:dyDescent="0.25">
      <c r="B34" s="399"/>
      <c r="C34" s="397"/>
      <c r="D34" s="400"/>
    </row>
    <row r="35" spans="2:45" ht="12.75" x14ac:dyDescent="0.2">
      <c r="B35" s="463" t="s">
        <v>319</v>
      </c>
      <c r="C35" s="481" t="s">
        <v>19</v>
      </c>
      <c r="D35" s="475" t="e">
        <f ca="1">NPV('User | C_&amp;_I | CB'!$D$34/100,$F$23:$AS$23)+$E$23</f>
        <v>#VALUE!</v>
      </c>
      <c r="E35" s="9"/>
      <c r="F35" s="9"/>
    </row>
    <row r="36" spans="2:45" ht="12.75" x14ac:dyDescent="0.2">
      <c r="B36" s="391" t="s">
        <v>320</v>
      </c>
      <c r="C36" s="390" t="s">
        <v>53</v>
      </c>
      <c r="D36" s="345" t="e">
        <f ca="1">$D$35/MAX($F$27:$AS$27)</f>
        <v>#VALUE!</v>
      </c>
    </row>
    <row r="37" spans="2:45" ht="13.5" thickBot="1" x14ac:dyDescent="0.25">
      <c r="B37" s="464" t="s">
        <v>321</v>
      </c>
      <c r="C37" s="482" t="s">
        <v>100</v>
      </c>
      <c r="D37" s="477" t="e">
        <f ca="1">$D$36/(MAX($F$26:$AS$26)/MAX($F$27:$AS$27))</f>
        <v>#VALUE!</v>
      </c>
    </row>
    <row r="38" spans="2:45" ht="12" customHeight="1" x14ac:dyDescent="0.2">
      <c r="B38" s="399"/>
      <c r="C38" s="397"/>
      <c r="D38" s="400"/>
    </row>
    <row r="39" spans="2:45" ht="12" customHeight="1" x14ac:dyDescent="0.2"/>
    <row r="40" spans="2:45" ht="12" customHeight="1" x14ac:dyDescent="0.2"/>
    <row r="41" spans="2:45" ht="12" customHeight="1" x14ac:dyDescent="0.2"/>
    <row r="42" spans="2:45" ht="12" customHeight="1" x14ac:dyDescent="0.2"/>
    <row r="43" spans="2:45" ht="12" customHeight="1" x14ac:dyDescent="0.2"/>
    <row r="44" spans="2:45" ht="12" customHeight="1" x14ac:dyDescent="0.2"/>
  </sheetData>
  <sheetProtection algorithmName="SHA-512" hashValue="T79z21Ndbx6p76ZkVaeiMcmwB1+uqsurifG+98f8eWg//vSMxkLAna0hnsJKD9/ZdBiIww1qanNLu9DR91z/Cw==" saltValue="DhNRKe/pRLyeDkeaedaz/A==" spinCount="100000" sheet="1" objects="1" scenarios="1"/>
  <hyperlinks>
    <hyperlink ref="B4" location="Main_Menu!A1" display="Back to Main Menu" xr:uid="{00000000-0004-0000-1C00-000000000000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3">
    <tabColor theme="7" tint="-0.499984740745262"/>
  </sheetPr>
  <dimension ref="A1:AT44"/>
  <sheetViews>
    <sheetView workbookViewId="0">
      <selection activeCell="B4" sqref="B4"/>
    </sheetView>
  </sheetViews>
  <sheetFormatPr defaultColWidth="0" defaultRowHeight="12" customHeight="1" zeroHeight="1" x14ac:dyDescent="0.2"/>
  <cols>
    <col min="1" max="1" width="2.7109375" style="8" customWidth="1"/>
    <col min="2" max="2" width="33.85546875" style="8" customWidth="1"/>
    <col min="3" max="3" width="10.42578125" style="8" customWidth="1"/>
    <col min="4" max="4" width="15.42578125" style="8" customWidth="1"/>
    <col min="5" max="45" width="13.28515625" style="8" customWidth="1"/>
    <col min="46" max="46" width="9.140625" style="8" customWidth="1"/>
    <col min="47" max="16384" width="9.140625" style="8" hidden="1"/>
  </cols>
  <sheetData>
    <row r="1" spans="2:45" ht="12" customHeight="1" x14ac:dyDescent="0.2"/>
    <row r="2" spans="2:45" ht="63.95" customHeight="1" x14ac:dyDescent="0.2"/>
    <row r="3" spans="2:45" ht="24" customHeight="1" x14ac:dyDescent="0.2"/>
    <row r="4" spans="2:45" ht="23.1" customHeight="1" x14ac:dyDescent="0.2">
      <c r="B4" s="321" t="s">
        <v>338</v>
      </c>
      <c r="C4" s="9"/>
      <c r="D4" s="9"/>
      <c r="E4" s="9"/>
      <c r="F4" s="9"/>
    </row>
    <row r="5" spans="2:45" ht="15" x14ac:dyDescent="0.2">
      <c r="B5" s="410"/>
      <c r="C5" s="9"/>
      <c r="D5" s="9"/>
      <c r="E5" s="9"/>
      <c r="F5" s="9"/>
    </row>
    <row r="6" spans="2:45" s="34" customFormat="1" ht="23.25" x14ac:dyDescent="0.25">
      <c r="B6" s="411" t="s">
        <v>328</v>
      </c>
      <c r="C6" s="33"/>
      <c r="D6" s="33"/>
      <c r="E6" s="33"/>
      <c r="F6" s="33"/>
      <c r="G6" s="32"/>
      <c r="H6" s="32"/>
      <c r="I6" s="32"/>
      <c r="J6" s="32"/>
      <c r="K6" s="32"/>
      <c r="L6" s="32"/>
      <c r="M6" s="32"/>
      <c r="N6" s="32"/>
    </row>
    <row r="7" spans="2:45" ht="12.75" thickBot="1" x14ac:dyDescent="0.25">
      <c r="C7" s="9"/>
      <c r="D7" s="9"/>
      <c r="E7" s="9"/>
      <c r="F7" s="9"/>
    </row>
    <row r="8" spans="2:45" x14ac:dyDescent="0.2">
      <c r="C8" s="332"/>
      <c r="D8" s="417"/>
      <c r="E8" s="9"/>
      <c r="F8" s="9"/>
    </row>
    <row r="9" spans="2:45" s="41" customFormat="1" ht="12.75" x14ac:dyDescent="0.2">
      <c r="B9" s="415" t="s">
        <v>28</v>
      </c>
      <c r="C9" s="416" t="s">
        <v>7</v>
      </c>
      <c r="D9" s="347" t="s">
        <v>298</v>
      </c>
      <c r="E9" s="351" t="s">
        <v>111</v>
      </c>
      <c r="F9" s="352" t="s">
        <v>29</v>
      </c>
      <c r="G9" s="352" t="s">
        <v>30</v>
      </c>
      <c r="H9" s="352" t="s">
        <v>31</v>
      </c>
      <c r="I9" s="352" t="s">
        <v>32</v>
      </c>
      <c r="J9" s="352" t="s">
        <v>33</v>
      </c>
      <c r="K9" s="352" t="s">
        <v>34</v>
      </c>
      <c r="L9" s="352" t="s">
        <v>35</v>
      </c>
      <c r="M9" s="352" t="s">
        <v>36</v>
      </c>
      <c r="N9" s="352" t="s">
        <v>37</v>
      </c>
      <c r="O9" s="352" t="s">
        <v>38</v>
      </c>
      <c r="P9" s="352" t="s">
        <v>39</v>
      </c>
      <c r="Q9" s="352" t="s">
        <v>40</v>
      </c>
      <c r="R9" s="352" t="s">
        <v>41</v>
      </c>
      <c r="S9" s="352" t="s">
        <v>42</v>
      </c>
      <c r="T9" s="352" t="s">
        <v>112</v>
      </c>
      <c r="U9" s="352" t="s">
        <v>113</v>
      </c>
      <c r="V9" s="352" t="s">
        <v>114</v>
      </c>
      <c r="W9" s="352" t="s">
        <v>115</v>
      </c>
      <c r="X9" s="352" t="s">
        <v>116</v>
      </c>
      <c r="Y9" s="352" t="s">
        <v>117</v>
      </c>
      <c r="Z9" s="352" t="s">
        <v>118</v>
      </c>
      <c r="AA9" s="352" t="s">
        <v>119</v>
      </c>
      <c r="AB9" s="352" t="s">
        <v>120</v>
      </c>
      <c r="AC9" s="352" t="s">
        <v>121</v>
      </c>
      <c r="AD9" s="352" t="s">
        <v>122</v>
      </c>
      <c r="AE9" s="352" t="s">
        <v>123</v>
      </c>
      <c r="AF9" s="352" t="s">
        <v>124</v>
      </c>
      <c r="AG9" s="352" t="s">
        <v>125</v>
      </c>
      <c r="AH9" s="352" t="s">
        <v>126</v>
      </c>
      <c r="AI9" s="352" t="s">
        <v>127</v>
      </c>
      <c r="AJ9" s="352" t="s">
        <v>128</v>
      </c>
      <c r="AK9" s="352" t="s">
        <v>129</v>
      </c>
      <c r="AL9" s="352" t="s">
        <v>130</v>
      </c>
      <c r="AM9" s="352" t="s">
        <v>131</v>
      </c>
      <c r="AN9" s="352" t="s">
        <v>132</v>
      </c>
      <c r="AO9" s="352" t="s">
        <v>133</v>
      </c>
      <c r="AP9" s="352" t="s">
        <v>134</v>
      </c>
      <c r="AQ9" s="352" t="s">
        <v>135</v>
      </c>
      <c r="AR9" s="352" t="s">
        <v>136</v>
      </c>
      <c r="AS9" s="352" t="s">
        <v>137</v>
      </c>
    </row>
    <row r="10" spans="2:45" x14ac:dyDescent="0.2">
      <c r="B10" s="442" t="s">
        <v>299</v>
      </c>
      <c r="C10" s="419" t="s">
        <v>19</v>
      </c>
      <c r="D10" s="418" t="e">
        <f ca="1">SUM($E10:$AS10)</f>
        <v>#VALUE!</v>
      </c>
      <c r="E10" s="435"/>
      <c r="F10" s="383" t="e">
        <f ca="1">'User | C_&amp;_I | Pulses'!D$23</f>
        <v>#VALUE!</v>
      </c>
      <c r="G10" s="384" t="e">
        <f ca="1">'User | C_&amp;_I | Pulses'!E$23</f>
        <v>#VALUE!</v>
      </c>
      <c r="H10" s="383" t="e">
        <f ca="1">'User | C_&amp;_I | Pulses'!F$23</f>
        <v>#VALUE!</v>
      </c>
      <c r="I10" s="383" t="e">
        <f ca="1">'User | C_&amp;_I | Pulses'!G$23</f>
        <v>#VALUE!</v>
      </c>
      <c r="J10" s="384" t="e">
        <f ca="1">'User | C_&amp;_I | Pulses'!H$23</f>
        <v>#VALUE!</v>
      </c>
      <c r="K10" s="383" t="e">
        <f ca="1">'User | C_&amp;_I | Pulses'!I$23</f>
        <v>#VALUE!</v>
      </c>
      <c r="L10" s="384" t="e">
        <f ca="1">'User | C_&amp;_I | Pulses'!J$23</f>
        <v>#VALUE!</v>
      </c>
      <c r="M10" s="383" t="e">
        <f ca="1">'User | C_&amp;_I | Pulses'!K$23</f>
        <v>#VALUE!</v>
      </c>
      <c r="N10" s="383" t="e">
        <f ca="1">'User | C_&amp;_I | Pulses'!L$23</f>
        <v>#VALUE!</v>
      </c>
      <c r="O10" s="383" t="e">
        <f ca="1">'User | C_&amp;_I | Pulses'!M$23</f>
        <v>#VALUE!</v>
      </c>
      <c r="P10" s="383" t="e">
        <f ca="1">'User | C_&amp;_I | Pulses'!N$23</f>
        <v>#VALUE!</v>
      </c>
      <c r="Q10" s="384" t="e">
        <f ca="1">'User | C_&amp;_I | Pulses'!O$23</f>
        <v>#VALUE!</v>
      </c>
      <c r="R10" s="383" t="e">
        <f ca="1">'User | C_&amp;_I | Pulses'!P$23</f>
        <v>#VALUE!</v>
      </c>
      <c r="S10" s="383" t="e">
        <f ca="1">'User | C_&amp;_I | Pulses'!Q$23</f>
        <v>#VALUE!</v>
      </c>
      <c r="T10" s="383" t="e">
        <f ca="1">'User | C_&amp;_I | Pulses'!R$23</f>
        <v>#VALUE!</v>
      </c>
      <c r="U10" s="384" t="e">
        <f ca="1">T$10</f>
        <v>#VALUE!</v>
      </c>
      <c r="V10" s="383" t="e">
        <f ca="1">U$10</f>
        <v>#VALUE!</v>
      </c>
      <c r="W10" s="384" t="e">
        <f t="shared" ref="W10:AS10" ca="1" si="0">V$10</f>
        <v>#VALUE!</v>
      </c>
      <c r="X10" s="383" t="e">
        <f ca="1">W$10</f>
        <v>#VALUE!</v>
      </c>
      <c r="Y10" s="383" t="e">
        <f t="shared" ca="1" si="0"/>
        <v>#VALUE!</v>
      </c>
      <c r="Z10" s="384" t="e">
        <f ca="1">Y$10</f>
        <v>#VALUE!</v>
      </c>
      <c r="AA10" s="383" t="e">
        <f t="shared" ca="1" si="0"/>
        <v>#VALUE!</v>
      </c>
      <c r="AB10" s="383" t="e">
        <f t="shared" ca="1" si="0"/>
        <v>#VALUE!</v>
      </c>
      <c r="AC10" s="384" t="e">
        <f ca="1">AB$10</f>
        <v>#VALUE!</v>
      </c>
      <c r="AD10" s="383" t="e">
        <f t="shared" ca="1" si="0"/>
        <v>#VALUE!</v>
      </c>
      <c r="AE10" s="384" t="e">
        <f t="shared" ca="1" si="0"/>
        <v>#VALUE!</v>
      </c>
      <c r="AF10" s="383" t="e">
        <f ca="1">AE$10</f>
        <v>#VALUE!</v>
      </c>
      <c r="AG10" s="383" t="e">
        <f t="shared" ca="1" si="0"/>
        <v>#VALUE!</v>
      </c>
      <c r="AH10" s="383" t="e">
        <f t="shared" ca="1" si="0"/>
        <v>#VALUE!</v>
      </c>
      <c r="AI10" s="383" t="e">
        <f t="shared" ca="1" si="0"/>
        <v>#VALUE!</v>
      </c>
      <c r="AJ10" s="384" t="e">
        <f t="shared" ca="1" si="0"/>
        <v>#VALUE!</v>
      </c>
      <c r="AK10" s="383" t="e">
        <f t="shared" ca="1" si="0"/>
        <v>#VALUE!</v>
      </c>
      <c r="AL10" s="383" t="e">
        <f t="shared" ca="1" si="0"/>
        <v>#VALUE!</v>
      </c>
      <c r="AM10" s="383" t="e">
        <f t="shared" ca="1" si="0"/>
        <v>#VALUE!</v>
      </c>
      <c r="AN10" s="383" t="e">
        <f t="shared" ca="1" si="0"/>
        <v>#VALUE!</v>
      </c>
      <c r="AO10" s="383" t="e">
        <f t="shared" ca="1" si="0"/>
        <v>#VALUE!</v>
      </c>
      <c r="AP10" s="383" t="e">
        <f t="shared" ca="1" si="0"/>
        <v>#VALUE!</v>
      </c>
      <c r="AQ10" s="383" t="e">
        <f t="shared" ca="1" si="0"/>
        <v>#VALUE!</v>
      </c>
      <c r="AR10" s="383" t="e">
        <f ca="1">AQ$10</f>
        <v>#VALUE!</v>
      </c>
      <c r="AS10" s="384" t="e">
        <f t="shared" ca="1" si="0"/>
        <v>#VALUE!</v>
      </c>
    </row>
    <row r="11" spans="2:45" x14ac:dyDescent="0.2">
      <c r="B11" s="443"/>
      <c r="C11" s="420"/>
      <c r="D11" s="340"/>
      <c r="E11" s="436"/>
      <c r="F11" s="365"/>
      <c r="G11" s="374"/>
      <c r="H11" s="365"/>
      <c r="I11" s="365"/>
      <c r="J11" s="374"/>
      <c r="K11" s="365"/>
      <c r="L11" s="374"/>
      <c r="M11" s="365"/>
      <c r="N11" s="365"/>
      <c r="O11" s="365"/>
      <c r="P11" s="365"/>
      <c r="Q11" s="365"/>
      <c r="R11" s="365"/>
      <c r="S11" s="365"/>
      <c r="T11" s="365"/>
      <c r="U11" s="374"/>
      <c r="V11" s="365"/>
      <c r="W11" s="374"/>
      <c r="X11" s="365"/>
      <c r="Y11" s="365"/>
      <c r="Z11" s="374"/>
      <c r="AA11" s="365"/>
      <c r="AB11" s="365"/>
      <c r="AC11" s="374"/>
      <c r="AD11" s="365"/>
      <c r="AE11" s="374"/>
      <c r="AF11" s="365"/>
      <c r="AG11" s="365"/>
      <c r="AH11" s="365"/>
      <c r="AI11" s="365"/>
      <c r="AJ11" s="374"/>
      <c r="AK11" s="365"/>
      <c r="AL11" s="365"/>
      <c r="AM11" s="365"/>
      <c r="AN11" s="365"/>
      <c r="AO11" s="365"/>
      <c r="AP11" s="365"/>
      <c r="AQ11" s="365"/>
      <c r="AR11" s="365"/>
      <c r="AS11" s="374"/>
    </row>
    <row r="12" spans="2:45" x14ac:dyDescent="0.2">
      <c r="B12" s="443" t="s">
        <v>301</v>
      </c>
      <c r="C12" s="420" t="s">
        <v>19</v>
      </c>
      <c r="D12" s="339" t="e">
        <f t="shared" ref="D12:D19" si="1">SUM($E12:$AS12)</f>
        <v>#VALUE!</v>
      </c>
      <c r="E12" s="436" t="e">
        <f>-'User | C_&amp;_I | Pulses'!$D$38*'User | C_&amp;_I | Pulses'!$D$75</f>
        <v>#VALUE!</v>
      </c>
      <c r="F12" s="365"/>
      <c r="G12" s="374"/>
      <c r="H12" s="365"/>
      <c r="I12" s="365"/>
      <c r="J12" s="374"/>
      <c r="K12" s="365"/>
      <c r="L12" s="374"/>
      <c r="M12" s="365"/>
      <c r="N12" s="365"/>
      <c r="O12" s="365"/>
      <c r="P12" s="365"/>
      <c r="Q12" s="374"/>
      <c r="R12" s="365"/>
      <c r="S12" s="365"/>
      <c r="T12" s="365"/>
      <c r="U12" s="374"/>
      <c r="V12" s="365"/>
      <c r="W12" s="374"/>
      <c r="X12" s="365"/>
      <c r="Y12" s="365"/>
      <c r="Z12" s="374"/>
      <c r="AA12" s="365"/>
      <c r="AB12" s="365"/>
      <c r="AC12" s="374"/>
      <c r="AD12" s="365"/>
      <c r="AE12" s="374"/>
      <c r="AF12" s="365"/>
      <c r="AG12" s="365"/>
      <c r="AH12" s="365"/>
      <c r="AI12" s="365"/>
      <c r="AJ12" s="374"/>
      <c r="AK12" s="365"/>
      <c r="AL12" s="365"/>
      <c r="AM12" s="365"/>
      <c r="AN12" s="365"/>
      <c r="AO12" s="365"/>
      <c r="AP12" s="365"/>
      <c r="AQ12" s="365"/>
      <c r="AR12" s="365"/>
      <c r="AS12" s="374"/>
    </row>
    <row r="13" spans="2:45" x14ac:dyDescent="0.2">
      <c r="B13" s="443" t="s">
        <v>302</v>
      </c>
      <c r="C13" s="420" t="s">
        <v>19</v>
      </c>
      <c r="D13" s="339" t="e">
        <f>SUM($E13:$AS13)</f>
        <v>#VALUE!</v>
      </c>
      <c r="E13" s="436" t="e">
        <f>-'User | C_&amp;_I | Pulses'!$D$38*'User | C_&amp;_I | Pulses'!$D$76</f>
        <v>#VALUE!</v>
      </c>
      <c r="F13" s="365"/>
      <c r="G13" s="376"/>
      <c r="H13" s="372"/>
      <c r="I13" s="372"/>
      <c r="J13" s="376"/>
      <c r="K13" s="372"/>
      <c r="L13" s="376"/>
      <c r="M13" s="372"/>
      <c r="N13" s="372"/>
      <c r="O13" s="372"/>
      <c r="P13" s="372"/>
      <c r="Q13" s="376"/>
      <c r="R13" s="372"/>
      <c r="S13" s="372"/>
      <c r="T13" s="372"/>
      <c r="U13" s="376"/>
      <c r="V13" s="372"/>
      <c r="W13" s="376"/>
      <c r="X13" s="372"/>
      <c r="Y13" s="372"/>
      <c r="Z13" s="376"/>
      <c r="AA13" s="372"/>
      <c r="AB13" s="372"/>
      <c r="AC13" s="376"/>
      <c r="AD13" s="372"/>
      <c r="AE13" s="376"/>
      <c r="AF13" s="372"/>
      <c r="AG13" s="372"/>
      <c r="AH13" s="372"/>
      <c r="AI13" s="372"/>
      <c r="AJ13" s="376"/>
      <c r="AK13" s="372"/>
      <c r="AL13" s="372"/>
      <c r="AM13" s="372"/>
      <c r="AN13" s="372"/>
      <c r="AO13" s="372"/>
      <c r="AP13" s="372"/>
      <c r="AQ13" s="372"/>
      <c r="AR13" s="372"/>
      <c r="AS13" s="376"/>
    </row>
    <row r="14" spans="2:45" x14ac:dyDescent="0.2">
      <c r="B14" s="443" t="s">
        <v>303</v>
      </c>
      <c r="C14" s="420" t="s">
        <v>19</v>
      </c>
      <c r="D14" s="339" t="e">
        <f>SUM($E14:$AS14)</f>
        <v>#VALUE!</v>
      </c>
      <c r="E14" s="436" t="e">
        <f>-'User | C_&amp;_I | Pulses'!$D$38*'User | C_&amp;_I | Pulses'!$D$77*'User | C_&amp;_I | Pulses'!$D$78</f>
        <v>#VALUE!</v>
      </c>
      <c r="F14" s="365"/>
      <c r="G14" s="374"/>
      <c r="H14" s="365"/>
      <c r="I14" s="365"/>
      <c r="J14" s="374"/>
      <c r="K14" s="365"/>
      <c r="L14" s="374"/>
      <c r="M14" s="365"/>
      <c r="N14" s="365"/>
      <c r="O14" s="365"/>
      <c r="P14" s="365"/>
      <c r="Q14" s="374"/>
      <c r="R14" s="365"/>
      <c r="S14" s="365"/>
      <c r="T14" s="365"/>
      <c r="U14" s="374"/>
      <c r="V14" s="365"/>
      <c r="W14" s="374"/>
      <c r="X14" s="365"/>
      <c r="Y14" s="365"/>
      <c r="Z14" s="374"/>
      <c r="AA14" s="365"/>
      <c r="AB14" s="365"/>
      <c r="AC14" s="374"/>
      <c r="AD14" s="365"/>
      <c r="AE14" s="374"/>
      <c r="AF14" s="365"/>
      <c r="AG14" s="365"/>
      <c r="AH14" s="365"/>
      <c r="AI14" s="365"/>
      <c r="AJ14" s="374"/>
      <c r="AK14" s="365"/>
      <c r="AL14" s="365"/>
      <c r="AM14" s="365"/>
      <c r="AN14" s="365"/>
      <c r="AO14" s="365"/>
      <c r="AP14" s="365"/>
      <c r="AQ14" s="365"/>
      <c r="AR14" s="365"/>
      <c r="AS14" s="374"/>
    </row>
    <row r="15" spans="2:45" x14ac:dyDescent="0.2">
      <c r="B15" s="443" t="s">
        <v>304</v>
      </c>
      <c r="C15" s="420" t="s">
        <v>19</v>
      </c>
      <c r="D15" s="339" t="e">
        <f>SUM($E15:$AS15)</f>
        <v>#VALUE!</v>
      </c>
      <c r="E15" s="436" t="e">
        <f>-MAX($F$26:$AS$26)*'User | C_&amp;_I | Pulses'!$D$79</f>
        <v>#VALUE!</v>
      </c>
      <c r="F15" s="365"/>
      <c r="G15" s="374"/>
      <c r="H15" s="365"/>
      <c r="I15" s="365"/>
      <c r="J15" s="374"/>
      <c r="K15" s="365"/>
      <c r="L15" s="374"/>
      <c r="M15" s="365"/>
      <c r="N15" s="365"/>
      <c r="O15" s="365"/>
      <c r="P15" s="365"/>
      <c r="Q15" s="374"/>
      <c r="R15" s="365"/>
      <c r="S15" s="365"/>
      <c r="T15" s="365"/>
      <c r="U15" s="374"/>
      <c r="V15" s="365"/>
      <c r="W15" s="374"/>
      <c r="X15" s="365"/>
      <c r="Y15" s="365"/>
      <c r="Z15" s="374"/>
      <c r="AA15" s="365"/>
      <c r="AB15" s="365"/>
      <c r="AC15" s="374"/>
      <c r="AD15" s="365"/>
      <c r="AE15" s="374"/>
      <c r="AF15" s="365"/>
      <c r="AG15" s="365"/>
      <c r="AH15" s="365"/>
      <c r="AI15" s="365"/>
      <c r="AJ15" s="374"/>
      <c r="AK15" s="365"/>
      <c r="AL15" s="365"/>
      <c r="AM15" s="365"/>
      <c r="AN15" s="365"/>
      <c r="AO15" s="365"/>
      <c r="AP15" s="365"/>
      <c r="AQ15" s="365"/>
      <c r="AR15" s="365"/>
      <c r="AS15" s="374"/>
    </row>
    <row r="16" spans="2:45" x14ac:dyDescent="0.2">
      <c r="B16" s="443" t="s">
        <v>327</v>
      </c>
      <c r="C16" s="420" t="s">
        <v>19</v>
      </c>
      <c r="D16" s="339" t="e">
        <f>SUM($E16:$AS16)</f>
        <v>#VALUE!</v>
      </c>
      <c r="E16" s="436" t="e">
        <f>-'User | C_&amp;_I | Pulses'!$D$80</f>
        <v>#VALUE!</v>
      </c>
      <c r="F16" s="365"/>
      <c r="G16" s="374"/>
      <c r="H16" s="365"/>
      <c r="I16" s="365"/>
      <c r="J16" s="374"/>
      <c r="K16" s="365"/>
      <c r="L16" s="374"/>
      <c r="M16" s="365"/>
      <c r="N16" s="365"/>
      <c r="O16" s="365"/>
      <c r="P16" s="365"/>
      <c r="Q16" s="374"/>
      <c r="R16" s="365"/>
      <c r="S16" s="365"/>
      <c r="T16" s="365"/>
      <c r="U16" s="374"/>
      <c r="V16" s="365"/>
      <c r="W16" s="374"/>
      <c r="X16" s="365"/>
      <c r="Y16" s="365"/>
      <c r="Z16" s="374"/>
      <c r="AA16" s="365"/>
      <c r="AB16" s="365"/>
      <c r="AC16" s="374"/>
      <c r="AD16" s="365"/>
      <c r="AE16" s="374"/>
      <c r="AF16" s="365"/>
      <c r="AG16" s="365"/>
      <c r="AH16" s="365"/>
      <c r="AI16" s="365"/>
      <c r="AJ16" s="374"/>
      <c r="AK16" s="365"/>
      <c r="AL16" s="365"/>
      <c r="AM16" s="365"/>
      <c r="AN16" s="365"/>
      <c r="AO16" s="365"/>
      <c r="AP16" s="365"/>
      <c r="AQ16" s="365"/>
      <c r="AR16" s="365"/>
      <c r="AS16" s="374"/>
    </row>
    <row r="17" spans="2:45" x14ac:dyDescent="0.2">
      <c r="B17" s="443" t="s">
        <v>306</v>
      </c>
      <c r="C17" s="420" t="s">
        <v>19</v>
      </c>
      <c r="D17" s="339" t="e">
        <f t="shared" si="1"/>
        <v>#VALUE!</v>
      </c>
      <c r="E17" s="436" t="e">
        <f>-SUMIFS('User | C_&amp;_I | Pulses'!$D$86:$D$96,'User | C_&amp;_I | Pulses'!O$86:O$96,"=1")</f>
        <v>#VALUE!</v>
      </c>
      <c r="F17" s="365">
        <f>-SUMIFS('User | C_&amp;_I | Pulses'!$D$86:$D$96,'User | C_&amp;_I | Pulses'!P$86:P$96,"=1")</f>
        <v>0</v>
      </c>
      <c r="G17" s="374">
        <f>-SUMIFS('User | C_&amp;_I | Pulses'!$D$86:$D$96,'User | C_&amp;_I | Pulses'!Q$86:Q$96,"=1")</f>
        <v>0</v>
      </c>
      <c r="H17" s="365">
        <f>-SUMIFS('User | C_&amp;_I | Pulses'!$D$86:$D$96,'User | C_&amp;_I | Pulses'!R$86:R$96,"=1")</f>
        <v>0</v>
      </c>
      <c r="I17" s="365">
        <f>-SUMIFS('User | C_&amp;_I | Pulses'!$D$86:$D$96,'User | C_&amp;_I | Pulses'!S$86:S$96,"=1")</f>
        <v>0</v>
      </c>
      <c r="J17" s="374">
        <f>-SUMIFS('User | C_&amp;_I | Pulses'!$D$86:$D$96,'User | C_&amp;_I | Pulses'!T$86:T$96,"=1")</f>
        <v>0</v>
      </c>
      <c r="K17" s="365">
        <f>-SUMIFS('User | C_&amp;_I | Pulses'!$D$86:$D$96,'User | C_&amp;_I | Pulses'!U$86:U$96,"=1")</f>
        <v>0</v>
      </c>
      <c r="L17" s="374">
        <f>-SUMIFS('User | C_&amp;_I | Pulses'!$D$86:$D$96,'User | C_&amp;_I | Pulses'!V$86:V$96,"=1")</f>
        <v>0</v>
      </c>
      <c r="M17" s="365">
        <f>-SUMIFS('User | C_&amp;_I | Pulses'!$D$86:$D$96,'User | C_&amp;_I | Pulses'!W$86:W$96,"=1")</f>
        <v>0</v>
      </c>
      <c r="N17" s="365">
        <f>-SUMIFS('User | C_&amp;_I | Pulses'!$D$86:$D$96,'User | C_&amp;_I | Pulses'!X$86:X$96,"=1")</f>
        <v>0</v>
      </c>
      <c r="O17" s="365" t="e">
        <f>-SUMIFS('User | C_&amp;_I | Pulses'!$D$86:$D$96,'User | C_&amp;_I | Pulses'!Y$86:Y$96,"=1")</f>
        <v>#VALUE!</v>
      </c>
      <c r="P17" s="365">
        <f>-SUMIFS('User | C_&amp;_I | Pulses'!$D$86:$D$96,'User | C_&amp;_I | Pulses'!Z$86:Z$96,"=1")</f>
        <v>0</v>
      </c>
      <c r="Q17" s="374">
        <f>-SUMIFS('User | C_&amp;_I | Pulses'!$D$86:$D$96,'User | C_&amp;_I | Pulses'!AA$86:AA$96,"=1")</f>
        <v>0</v>
      </c>
      <c r="R17" s="365">
        <f>-SUMIFS('User | C_&amp;_I | Pulses'!$D$86:$D$96,'User | C_&amp;_I | Pulses'!AB$86:AB$96,"=1")</f>
        <v>0</v>
      </c>
      <c r="S17" s="365">
        <f>-SUMIFS('User | C_&amp;_I | Pulses'!$D$86:$D$96,'User | C_&amp;_I | Pulses'!AC$86:AC$96,"=1")</f>
        <v>0</v>
      </c>
      <c r="T17" s="365" t="e">
        <f>-SUMIFS('User | C_&amp;_I | Pulses'!$D$86:$D$96,'User | C_&amp;_I | Pulses'!AD$86:AD$96,"=1")</f>
        <v>#VALUE!</v>
      </c>
      <c r="U17" s="374">
        <f>-SUMIFS('User | C_&amp;_I | Pulses'!$D$86:$D$96,'User | C_&amp;_I | Pulses'!AE$86:AE$96,"=1")</f>
        <v>0</v>
      </c>
      <c r="V17" s="365">
        <f>-SUMIFS('User | C_&amp;_I | Pulses'!$D$86:$D$96,'User | C_&amp;_I | Pulses'!AF$86:AF$96,"=1")</f>
        <v>0</v>
      </c>
      <c r="W17" s="374">
        <f>-SUMIFS('User | C_&amp;_I | Pulses'!$D$86:$D$96,'User | C_&amp;_I | Pulses'!AG$86:AG$96,"=1")</f>
        <v>0</v>
      </c>
      <c r="X17" s="365">
        <f>-SUMIFS('User | C_&amp;_I | Pulses'!$D$86:$D$96,'User | C_&amp;_I | Pulses'!AH$86:AH$96,"=1")</f>
        <v>0</v>
      </c>
      <c r="Y17" s="365" t="e">
        <f>-SUMIFS('User | C_&amp;_I | Pulses'!$D$86:$D$96,'User | C_&amp;_I | Pulses'!AI$86:AI$96,"=1")</f>
        <v>#VALUE!</v>
      </c>
      <c r="Z17" s="374">
        <f>-SUMIFS('User | C_&amp;_I | Pulses'!$D$86:$D$96,'User | C_&amp;_I | Pulses'!AJ$86:AJ$96,"=1")</f>
        <v>0</v>
      </c>
      <c r="AA17" s="365">
        <f>-SUMIFS('User | C_&amp;_I | Pulses'!$D$86:$D$96,'User | C_&amp;_I | Pulses'!AK$86:AK$96,"=1")</f>
        <v>0</v>
      </c>
      <c r="AB17" s="365">
        <f>-SUMIFS('User | C_&amp;_I | Pulses'!$D$86:$D$96,'User | C_&amp;_I | Pulses'!AL$86:AL$96,"=1")</f>
        <v>0</v>
      </c>
      <c r="AC17" s="374">
        <f>-SUMIFS('User | C_&amp;_I | Pulses'!$D$86:$D$96,'User | C_&amp;_I | Pulses'!AM$86:AM$96,"=1")</f>
        <v>0</v>
      </c>
      <c r="AD17" s="365">
        <f>-SUMIFS('User | C_&amp;_I | Pulses'!$D$86:$D$96,'User | C_&amp;_I | Pulses'!AN$86:AN$96,"=1")</f>
        <v>0</v>
      </c>
      <c r="AE17" s="374">
        <f>-SUMIFS('User | C_&amp;_I | Pulses'!$D$86:$D$96,'User | C_&amp;_I | Pulses'!AO$86:AO$96,"=1")</f>
        <v>0</v>
      </c>
      <c r="AF17" s="365">
        <f>-SUMIFS('User | C_&amp;_I | Pulses'!$D$86:$D$96,'User | C_&amp;_I | Pulses'!AP$86:AP$96,"=1")</f>
        <v>0</v>
      </c>
      <c r="AG17" s="365">
        <f>-SUMIFS('User | C_&amp;_I | Pulses'!$D$86:$D$96,'User | C_&amp;_I | Pulses'!AQ$86:AQ$96,"=1")</f>
        <v>0</v>
      </c>
      <c r="AH17" s="365">
        <f>-SUMIFS('User | C_&amp;_I | Pulses'!$D$86:$D$96,'User | C_&amp;_I | Pulses'!AR$86:AR$96,"=1")</f>
        <v>0</v>
      </c>
      <c r="AI17" s="365" t="e">
        <f>-SUMIFS('User | C_&amp;_I | Pulses'!$D$86:$D$96,'User | C_&amp;_I | Pulses'!AS$86:AS$96,"=1")</f>
        <v>#VALUE!</v>
      </c>
      <c r="AJ17" s="374">
        <f>-SUMIFS('User | C_&amp;_I | Pulses'!$D$86:$D$96,'User | C_&amp;_I | Pulses'!AT$86:AT$96,"=1")</f>
        <v>0</v>
      </c>
      <c r="AK17" s="365">
        <f>-SUMIFS('User | C_&amp;_I | Pulses'!$D$86:$D$96,'User | C_&amp;_I | Pulses'!AU$86:AU$96,"=1")</f>
        <v>0</v>
      </c>
      <c r="AL17" s="365">
        <f>-SUMIFS('User | C_&amp;_I | Pulses'!$D$86:$D$96,'User | C_&amp;_I | Pulses'!AV$86:AV$96,"=1")</f>
        <v>0</v>
      </c>
      <c r="AM17" s="365">
        <f>-SUMIFS('User | C_&amp;_I | Pulses'!$D$86:$D$96,'User | C_&amp;_I | Pulses'!AW$86:AW$96,"=1")</f>
        <v>0</v>
      </c>
      <c r="AN17" s="365">
        <f>-SUMIFS('User | C_&amp;_I | Pulses'!$D$86:$D$96,'User | C_&amp;_I | Pulses'!AX$86:AX$96,"=1")</f>
        <v>0</v>
      </c>
      <c r="AO17" s="365">
        <f>-SUMIFS('User | C_&amp;_I | Pulses'!$D$86:$D$96,'User | C_&amp;_I | Pulses'!AY$86:AY$96,"=1")</f>
        <v>0</v>
      </c>
      <c r="AP17" s="365">
        <f>-SUMIFS('User | C_&amp;_I | Pulses'!$D$86:$D$96,'User | C_&amp;_I | Pulses'!AZ$86:AZ$96,"=1")</f>
        <v>0</v>
      </c>
      <c r="AQ17" s="365">
        <f>-SUMIFS('User | C_&amp;_I | Pulses'!$D$86:$D$96,'User | C_&amp;_I | Pulses'!BA$86:BA$96,"=1")</f>
        <v>0</v>
      </c>
      <c r="AR17" s="365">
        <f>-SUMIFS('User | C_&amp;_I | Pulses'!$D$86:$D$96,'User | C_&amp;_I | Pulses'!BB$86:BB$96,"=1")</f>
        <v>0</v>
      </c>
      <c r="AS17" s="374" t="e">
        <f>-SUMIFS('User | C_&amp;_I | Pulses'!$D$86:$D$96,'User | C_&amp;_I | Pulses'!BC$86:BC$96,"=1")</f>
        <v>#VALUE!</v>
      </c>
    </row>
    <row r="18" spans="2:45" x14ac:dyDescent="0.2">
      <c r="B18" s="443" t="s">
        <v>307</v>
      </c>
      <c r="C18" s="420" t="s">
        <v>19</v>
      </c>
      <c r="D18" s="339" t="e">
        <f t="shared" si="1"/>
        <v>#VALUE!</v>
      </c>
      <c r="E18" s="436"/>
      <c r="F18" s="365" t="e">
        <f>-'User | C_&amp;_I | Pulses'!D$18</f>
        <v>#VALUE!</v>
      </c>
      <c r="G18" s="374" t="e">
        <f>-'User | C_&amp;_I | Pulses'!E$18</f>
        <v>#VALUE!</v>
      </c>
      <c r="H18" s="365" t="e">
        <f>-'User | C_&amp;_I | Pulses'!F$18</f>
        <v>#VALUE!</v>
      </c>
      <c r="I18" s="365" t="e">
        <f>-'User | C_&amp;_I | Pulses'!G$18</f>
        <v>#VALUE!</v>
      </c>
      <c r="J18" s="374" t="e">
        <f>-'User | C_&amp;_I | Pulses'!H$18</f>
        <v>#VALUE!</v>
      </c>
      <c r="K18" s="365" t="e">
        <f>-'User | C_&amp;_I | Pulses'!I$18</f>
        <v>#VALUE!</v>
      </c>
      <c r="L18" s="374" t="e">
        <f>-'User | C_&amp;_I | Pulses'!J$18</f>
        <v>#VALUE!</v>
      </c>
      <c r="M18" s="365" t="e">
        <f>-'User | C_&amp;_I | Pulses'!K$18</f>
        <v>#VALUE!</v>
      </c>
      <c r="N18" s="365" t="e">
        <f>-'User | C_&amp;_I | Pulses'!L$18</f>
        <v>#VALUE!</v>
      </c>
      <c r="O18" s="365" t="e">
        <f>-'User | C_&amp;_I | Pulses'!M$18</f>
        <v>#VALUE!</v>
      </c>
      <c r="P18" s="365" t="e">
        <f>-'User | C_&amp;_I | Pulses'!N$18</f>
        <v>#VALUE!</v>
      </c>
      <c r="Q18" s="374" t="e">
        <f>-'User | C_&amp;_I | Pulses'!O$18</f>
        <v>#VALUE!</v>
      </c>
      <c r="R18" s="365" t="e">
        <f>-'User | C_&amp;_I | Pulses'!P$18</f>
        <v>#VALUE!</v>
      </c>
      <c r="S18" s="365" t="e">
        <f>-'User | C_&amp;_I | Pulses'!Q$18</f>
        <v>#VALUE!</v>
      </c>
      <c r="T18" s="365" t="e">
        <f>-'User | C_&amp;_I | Pulses'!R$18</f>
        <v>#VALUE!</v>
      </c>
      <c r="U18" s="374" t="e">
        <f>T$18</f>
        <v>#VALUE!</v>
      </c>
      <c r="V18" s="365" t="e">
        <f t="shared" ref="V18:AS18" si="2">U$18</f>
        <v>#VALUE!</v>
      </c>
      <c r="W18" s="374" t="e">
        <f t="shared" si="2"/>
        <v>#VALUE!</v>
      </c>
      <c r="X18" s="365" t="e">
        <f t="shared" si="2"/>
        <v>#VALUE!</v>
      </c>
      <c r="Y18" s="365" t="e">
        <f t="shared" si="2"/>
        <v>#VALUE!</v>
      </c>
      <c r="Z18" s="374" t="e">
        <f t="shared" si="2"/>
        <v>#VALUE!</v>
      </c>
      <c r="AA18" s="365" t="e">
        <f t="shared" si="2"/>
        <v>#VALUE!</v>
      </c>
      <c r="AB18" s="365" t="e">
        <f t="shared" si="2"/>
        <v>#VALUE!</v>
      </c>
      <c r="AC18" s="374" t="e">
        <f t="shared" si="2"/>
        <v>#VALUE!</v>
      </c>
      <c r="AD18" s="365" t="e">
        <f t="shared" si="2"/>
        <v>#VALUE!</v>
      </c>
      <c r="AE18" s="374" t="e">
        <f t="shared" si="2"/>
        <v>#VALUE!</v>
      </c>
      <c r="AF18" s="365" t="e">
        <f t="shared" si="2"/>
        <v>#VALUE!</v>
      </c>
      <c r="AG18" s="365" t="e">
        <f t="shared" si="2"/>
        <v>#VALUE!</v>
      </c>
      <c r="AH18" s="365" t="e">
        <f t="shared" si="2"/>
        <v>#VALUE!</v>
      </c>
      <c r="AI18" s="365" t="e">
        <f t="shared" si="2"/>
        <v>#VALUE!</v>
      </c>
      <c r="AJ18" s="374" t="e">
        <f t="shared" si="2"/>
        <v>#VALUE!</v>
      </c>
      <c r="AK18" s="365" t="e">
        <f t="shared" si="2"/>
        <v>#VALUE!</v>
      </c>
      <c r="AL18" s="365" t="e">
        <f t="shared" si="2"/>
        <v>#VALUE!</v>
      </c>
      <c r="AM18" s="365" t="e">
        <f t="shared" si="2"/>
        <v>#VALUE!</v>
      </c>
      <c r="AN18" s="365" t="e">
        <f t="shared" si="2"/>
        <v>#VALUE!</v>
      </c>
      <c r="AO18" s="365" t="e">
        <f t="shared" si="2"/>
        <v>#VALUE!</v>
      </c>
      <c r="AP18" s="365" t="e">
        <f t="shared" si="2"/>
        <v>#VALUE!</v>
      </c>
      <c r="AQ18" s="365" t="e">
        <f t="shared" si="2"/>
        <v>#VALUE!</v>
      </c>
      <c r="AR18" s="365" t="e">
        <f t="shared" si="2"/>
        <v>#VALUE!</v>
      </c>
      <c r="AS18" s="374" t="e">
        <f t="shared" si="2"/>
        <v>#VALUE!</v>
      </c>
    </row>
    <row r="19" spans="2:45" x14ac:dyDescent="0.2">
      <c r="B19" s="443" t="s">
        <v>308</v>
      </c>
      <c r="C19" s="420" t="s">
        <v>19</v>
      </c>
      <c r="D19" s="339" t="e">
        <f t="shared" si="1"/>
        <v>#VALUE!</v>
      </c>
      <c r="E19" s="436"/>
      <c r="F19" s="365" t="e">
        <f>-'User | C_&amp;_I | Pulses'!D$19</f>
        <v>#VALUE!</v>
      </c>
      <c r="G19" s="374" t="e">
        <f>-'User | C_&amp;_I | Pulses'!E$19</f>
        <v>#VALUE!</v>
      </c>
      <c r="H19" s="365" t="e">
        <f>-'User | C_&amp;_I | Pulses'!F$19</f>
        <v>#VALUE!</v>
      </c>
      <c r="I19" s="365" t="e">
        <f>-'User | C_&amp;_I | Pulses'!G$19</f>
        <v>#VALUE!</v>
      </c>
      <c r="J19" s="374" t="e">
        <f>-'User | C_&amp;_I | Pulses'!H$19</f>
        <v>#VALUE!</v>
      </c>
      <c r="K19" s="365" t="e">
        <f>-'User | C_&amp;_I | Pulses'!I$19</f>
        <v>#VALUE!</v>
      </c>
      <c r="L19" s="374" t="e">
        <f>-'User | C_&amp;_I | Pulses'!J$19</f>
        <v>#VALUE!</v>
      </c>
      <c r="M19" s="365" t="e">
        <f>-'User | C_&amp;_I | Pulses'!K$19</f>
        <v>#VALUE!</v>
      </c>
      <c r="N19" s="365" t="e">
        <f>-'User | C_&amp;_I | Pulses'!L$19</f>
        <v>#VALUE!</v>
      </c>
      <c r="O19" s="365" t="e">
        <f>-'User | C_&amp;_I | Pulses'!M$19</f>
        <v>#VALUE!</v>
      </c>
      <c r="P19" s="365" t="e">
        <f>-'User | C_&amp;_I | Pulses'!N$19</f>
        <v>#VALUE!</v>
      </c>
      <c r="Q19" s="374" t="e">
        <f>-'User | C_&amp;_I | Pulses'!O$19</f>
        <v>#VALUE!</v>
      </c>
      <c r="R19" s="365" t="e">
        <f>-'User | C_&amp;_I | Pulses'!P$19</f>
        <v>#VALUE!</v>
      </c>
      <c r="S19" s="365" t="e">
        <f>-'User | C_&amp;_I | Pulses'!Q$19</f>
        <v>#VALUE!</v>
      </c>
      <c r="T19" s="365" t="e">
        <f>-'User | C_&amp;_I | Pulses'!R$19</f>
        <v>#VALUE!</v>
      </c>
      <c r="U19" s="374" t="e">
        <f>T$19</f>
        <v>#VALUE!</v>
      </c>
      <c r="V19" s="365" t="e">
        <f t="shared" ref="V19:AS19" si="3">U$19</f>
        <v>#VALUE!</v>
      </c>
      <c r="W19" s="374" t="e">
        <f t="shared" si="3"/>
        <v>#VALUE!</v>
      </c>
      <c r="X19" s="365" t="e">
        <f t="shared" si="3"/>
        <v>#VALUE!</v>
      </c>
      <c r="Y19" s="365" t="e">
        <f t="shared" si="3"/>
        <v>#VALUE!</v>
      </c>
      <c r="Z19" s="374" t="e">
        <f t="shared" si="3"/>
        <v>#VALUE!</v>
      </c>
      <c r="AA19" s="365" t="e">
        <f t="shared" si="3"/>
        <v>#VALUE!</v>
      </c>
      <c r="AB19" s="365" t="e">
        <f t="shared" si="3"/>
        <v>#VALUE!</v>
      </c>
      <c r="AC19" s="374" t="e">
        <f t="shared" si="3"/>
        <v>#VALUE!</v>
      </c>
      <c r="AD19" s="365" t="e">
        <f t="shared" si="3"/>
        <v>#VALUE!</v>
      </c>
      <c r="AE19" s="374" t="e">
        <f t="shared" si="3"/>
        <v>#VALUE!</v>
      </c>
      <c r="AF19" s="365" t="e">
        <f t="shared" si="3"/>
        <v>#VALUE!</v>
      </c>
      <c r="AG19" s="365" t="e">
        <f t="shared" si="3"/>
        <v>#VALUE!</v>
      </c>
      <c r="AH19" s="365" t="e">
        <f t="shared" si="3"/>
        <v>#VALUE!</v>
      </c>
      <c r="AI19" s="365" t="e">
        <f t="shared" si="3"/>
        <v>#VALUE!</v>
      </c>
      <c r="AJ19" s="374" t="e">
        <f t="shared" si="3"/>
        <v>#VALUE!</v>
      </c>
      <c r="AK19" s="365" t="e">
        <f t="shared" si="3"/>
        <v>#VALUE!</v>
      </c>
      <c r="AL19" s="365" t="e">
        <f t="shared" si="3"/>
        <v>#VALUE!</v>
      </c>
      <c r="AM19" s="365" t="e">
        <f t="shared" si="3"/>
        <v>#VALUE!</v>
      </c>
      <c r="AN19" s="365" t="e">
        <f t="shared" si="3"/>
        <v>#VALUE!</v>
      </c>
      <c r="AO19" s="365" t="e">
        <f t="shared" si="3"/>
        <v>#VALUE!</v>
      </c>
      <c r="AP19" s="365" t="e">
        <f t="shared" si="3"/>
        <v>#VALUE!</v>
      </c>
      <c r="AQ19" s="365" t="e">
        <f t="shared" si="3"/>
        <v>#VALUE!</v>
      </c>
      <c r="AR19" s="365" t="e">
        <f t="shared" si="3"/>
        <v>#VALUE!</v>
      </c>
      <c r="AS19" s="374" t="e">
        <f t="shared" si="3"/>
        <v>#VALUE!</v>
      </c>
    </row>
    <row r="20" spans="2:45" x14ac:dyDescent="0.2">
      <c r="B20" s="443" t="s">
        <v>309</v>
      </c>
      <c r="C20" s="420" t="s">
        <v>19</v>
      </c>
      <c r="D20" s="339" t="e">
        <f>SUM($E20:$AS20)</f>
        <v>#VALUE!</v>
      </c>
      <c r="E20" s="436"/>
      <c r="F20" s="365" t="e">
        <f>-'User | C_&amp;_I | Pulses'!D$21</f>
        <v>#VALUE!</v>
      </c>
      <c r="G20" s="374" t="e">
        <f>-'User | C_&amp;_I | Pulses'!E$21</f>
        <v>#VALUE!</v>
      </c>
      <c r="H20" s="365" t="e">
        <f>-'User | C_&amp;_I | Pulses'!F$21</f>
        <v>#VALUE!</v>
      </c>
      <c r="I20" s="365" t="e">
        <f>-'User | C_&amp;_I | Pulses'!G$21</f>
        <v>#VALUE!</v>
      </c>
      <c r="J20" s="374" t="e">
        <f>-'User | C_&amp;_I | Pulses'!H$21</f>
        <v>#VALUE!</v>
      </c>
      <c r="K20" s="365" t="e">
        <f>-'User | C_&amp;_I | Pulses'!I$21</f>
        <v>#VALUE!</v>
      </c>
      <c r="L20" s="374" t="e">
        <f>-'User | C_&amp;_I | Pulses'!J$21</f>
        <v>#VALUE!</v>
      </c>
      <c r="M20" s="365" t="e">
        <f>-'User | C_&amp;_I | Pulses'!K$21</f>
        <v>#VALUE!</v>
      </c>
      <c r="N20" s="365" t="e">
        <f>-'User | C_&amp;_I | Pulses'!L$21</f>
        <v>#VALUE!</v>
      </c>
      <c r="O20" s="365" t="e">
        <f>-'User | C_&amp;_I | Pulses'!M$21</f>
        <v>#VALUE!</v>
      </c>
      <c r="P20" s="365" t="e">
        <f>-'User | C_&amp;_I | Pulses'!N$21</f>
        <v>#VALUE!</v>
      </c>
      <c r="Q20" s="374" t="e">
        <f>-'User | C_&amp;_I | Pulses'!O$21</f>
        <v>#VALUE!</v>
      </c>
      <c r="R20" s="365" t="e">
        <f>-'User | C_&amp;_I | Pulses'!P$21</f>
        <v>#VALUE!</v>
      </c>
      <c r="S20" s="365" t="e">
        <f>-'User | C_&amp;_I | Pulses'!Q$21</f>
        <v>#VALUE!</v>
      </c>
      <c r="T20" s="365" t="e">
        <f>-'User | C_&amp;_I | Pulses'!R$21</f>
        <v>#VALUE!</v>
      </c>
      <c r="U20" s="374" t="e">
        <f>T$20</f>
        <v>#VALUE!</v>
      </c>
      <c r="V20" s="365" t="e">
        <f t="shared" ref="V20:AS20" si="4">U$20</f>
        <v>#VALUE!</v>
      </c>
      <c r="W20" s="374" t="e">
        <f t="shared" si="4"/>
        <v>#VALUE!</v>
      </c>
      <c r="X20" s="365" t="e">
        <f t="shared" si="4"/>
        <v>#VALUE!</v>
      </c>
      <c r="Y20" s="365" t="e">
        <f t="shared" si="4"/>
        <v>#VALUE!</v>
      </c>
      <c r="Z20" s="374" t="e">
        <f t="shared" si="4"/>
        <v>#VALUE!</v>
      </c>
      <c r="AA20" s="365" t="e">
        <f t="shared" si="4"/>
        <v>#VALUE!</v>
      </c>
      <c r="AB20" s="365" t="e">
        <f t="shared" si="4"/>
        <v>#VALUE!</v>
      </c>
      <c r="AC20" s="374" t="e">
        <f t="shared" si="4"/>
        <v>#VALUE!</v>
      </c>
      <c r="AD20" s="365" t="e">
        <f t="shared" si="4"/>
        <v>#VALUE!</v>
      </c>
      <c r="AE20" s="374" t="e">
        <f t="shared" si="4"/>
        <v>#VALUE!</v>
      </c>
      <c r="AF20" s="365" t="e">
        <f t="shared" si="4"/>
        <v>#VALUE!</v>
      </c>
      <c r="AG20" s="365" t="e">
        <f t="shared" si="4"/>
        <v>#VALUE!</v>
      </c>
      <c r="AH20" s="365" t="e">
        <f t="shared" si="4"/>
        <v>#VALUE!</v>
      </c>
      <c r="AI20" s="365" t="e">
        <f t="shared" si="4"/>
        <v>#VALUE!</v>
      </c>
      <c r="AJ20" s="374" t="e">
        <f t="shared" si="4"/>
        <v>#VALUE!</v>
      </c>
      <c r="AK20" s="365" t="e">
        <f t="shared" si="4"/>
        <v>#VALUE!</v>
      </c>
      <c r="AL20" s="365" t="e">
        <f t="shared" si="4"/>
        <v>#VALUE!</v>
      </c>
      <c r="AM20" s="365" t="e">
        <f t="shared" si="4"/>
        <v>#VALUE!</v>
      </c>
      <c r="AN20" s="365" t="e">
        <f t="shared" si="4"/>
        <v>#VALUE!</v>
      </c>
      <c r="AO20" s="365" t="e">
        <f t="shared" si="4"/>
        <v>#VALUE!</v>
      </c>
      <c r="AP20" s="365" t="e">
        <f t="shared" si="4"/>
        <v>#VALUE!</v>
      </c>
      <c r="AQ20" s="365" t="e">
        <f t="shared" si="4"/>
        <v>#VALUE!</v>
      </c>
      <c r="AR20" s="365" t="e">
        <f t="shared" si="4"/>
        <v>#VALUE!</v>
      </c>
      <c r="AS20" s="374" t="e">
        <f t="shared" si="4"/>
        <v>#VALUE!</v>
      </c>
    </row>
    <row r="21" spans="2:45" x14ac:dyDescent="0.2">
      <c r="B21" s="443" t="s">
        <v>310</v>
      </c>
      <c r="C21" s="420" t="s">
        <v>19</v>
      </c>
      <c r="D21" s="339" t="e">
        <f>SUM($E21:$AS21)</f>
        <v>#VALUE!</v>
      </c>
      <c r="E21" s="436"/>
      <c r="F21" s="365" t="e">
        <f>-'User | C_&amp;_I | Pulses'!D$26*'User | C_&amp;_I | Pulses'!$D$123</f>
        <v>#VALUE!</v>
      </c>
      <c r="G21" s="374" t="e">
        <f>-'User | C_&amp;_I | Pulses'!E$26*'User | C_&amp;_I | Pulses'!$D$123</f>
        <v>#VALUE!</v>
      </c>
      <c r="H21" s="365" t="e">
        <f>-'User | C_&amp;_I | Pulses'!F$26*'User | C_&amp;_I | Pulses'!$D$123</f>
        <v>#VALUE!</v>
      </c>
      <c r="I21" s="365" t="e">
        <f>-'User | C_&amp;_I | Pulses'!G$26*'User | C_&amp;_I | Pulses'!$D$123</f>
        <v>#VALUE!</v>
      </c>
      <c r="J21" s="374" t="e">
        <f>-'User | C_&amp;_I | Pulses'!H$26*'User | C_&amp;_I | Pulses'!$D$123</f>
        <v>#VALUE!</v>
      </c>
      <c r="K21" s="365" t="e">
        <f>-'User | C_&amp;_I | Pulses'!I$26*'User | C_&amp;_I | Pulses'!$D$123</f>
        <v>#VALUE!</v>
      </c>
      <c r="L21" s="374" t="e">
        <f>-'User | C_&amp;_I | Pulses'!J$26*'User | C_&amp;_I | Pulses'!$D$123</f>
        <v>#VALUE!</v>
      </c>
      <c r="M21" s="365" t="e">
        <f>-'User | C_&amp;_I | Pulses'!K$26*'User | C_&amp;_I | Pulses'!$D$123</f>
        <v>#VALUE!</v>
      </c>
      <c r="N21" s="365" t="e">
        <f>-'User | C_&amp;_I | Pulses'!L$26*'User | C_&amp;_I | Pulses'!$D$123</f>
        <v>#VALUE!</v>
      </c>
      <c r="O21" s="365" t="e">
        <f>-'User | C_&amp;_I | Pulses'!M$26*'User | C_&amp;_I | Pulses'!$D$123</f>
        <v>#VALUE!</v>
      </c>
      <c r="P21" s="365" t="e">
        <f>-'User | C_&amp;_I | Pulses'!N$26*'User | C_&amp;_I | Pulses'!$D$123</f>
        <v>#VALUE!</v>
      </c>
      <c r="Q21" s="374" t="e">
        <f>-'User | C_&amp;_I | Pulses'!O$26*'User | C_&amp;_I | Pulses'!$D$123</f>
        <v>#VALUE!</v>
      </c>
      <c r="R21" s="365" t="e">
        <f t="shared" ref="R21:AS21" si="5">Q$21</f>
        <v>#VALUE!</v>
      </c>
      <c r="S21" s="365" t="e">
        <f t="shared" si="5"/>
        <v>#VALUE!</v>
      </c>
      <c r="T21" s="365" t="e">
        <f t="shared" si="5"/>
        <v>#VALUE!</v>
      </c>
      <c r="U21" s="374" t="e">
        <f t="shared" si="5"/>
        <v>#VALUE!</v>
      </c>
      <c r="V21" s="365" t="e">
        <f t="shared" si="5"/>
        <v>#VALUE!</v>
      </c>
      <c r="W21" s="374" t="e">
        <f t="shared" si="5"/>
        <v>#VALUE!</v>
      </c>
      <c r="X21" s="365" t="e">
        <f t="shared" si="5"/>
        <v>#VALUE!</v>
      </c>
      <c r="Y21" s="365" t="e">
        <f t="shared" si="5"/>
        <v>#VALUE!</v>
      </c>
      <c r="Z21" s="374" t="e">
        <f t="shared" si="5"/>
        <v>#VALUE!</v>
      </c>
      <c r="AA21" s="365" t="e">
        <f t="shared" si="5"/>
        <v>#VALUE!</v>
      </c>
      <c r="AB21" s="365" t="e">
        <f t="shared" si="5"/>
        <v>#VALUE!</v>
      </c>
      <c r="AC21" s="374" t="e">
        <f t="shared" si="5"/>
        <v>#VALUE!</v>
      </c>
      <c r="AD21" s="365" t="e">
        <f t="shared" si="5"/>
        <v>#VALUE!</v>
      </c>
      <c r="AE21" s="374" t="e">
        <f t="shared" si="5"/>
        <v>#VALUE!</v>
      </c>
      <c r="AF21" s="365" t="e">
        <f t="shared" si="5"/>
        <v>#VALUE!</v>
      </c>
      <c r="AG21" s="365" t="e">
        <f t="shared" si="5"/>
        <v>#VALUE!</v>
      </c>
      <c r="AH21" s="365" t="e">
        <f t="shared" si="5"/>
        <v>#VALUE!</v>
      </c>
      <c r="AI21" s="365" t="e">
        <f t="shared" si="5"/>
        <v>#VALUE!</v>
      </c>
      <c r="AJ21" s="374" t="e">
        <f t="shared" si="5"/>
        <v>#VALUE!</v>
      </c>
      <c r="AK21" s="365" t="e">
        <f t="shared" si="5"/>
        <v>#VALUE!</v>
      </c>
      <c r="AL21" s="365" t="e">
        <f t="shared" si="5"/>
        <v>#VALUE!</v>
      </c>
      <c r="AM21" s="365" t="e">
        <f t="shared" si="5"/>
        <v>#VALUE!</v>
      </c>
      <c r="AN21" s="365" t="e">
        <f t="shared" si="5"/>
        <v>#VALUE!</v>
      </c>
      <c r="AO21" s="365" t="e">
        <f t="shared" si="5"/>
        <v>#VALUE!</v>
      </c>
      <c r="AP21" s="365" t="e">
        <f t="shared" si="5"/>
        <v>#VALUE!</v>
      </c>
      <c r="AQ21" s="365" t="e">
        <f t="shared" si="5"/>
        <v>#VALUE!</v>
      </c>
      <c r="AR21" s="365" t="e">
        <f t="shared" si="5"/>
        <v>#VALUE!</v>
      </c>
      <c r="AS21" s="374" t="e">
        <f t="shared" si="5"/>
        <v>#VALUE!</v>
      </c>
    </row>
    <row r="22" spans="2:45" x14ac:dyDescent="0.2">
      <c r="B22" s="445"/>
      <c r="C22" s="422"/>
      <c r="D22" s="341"/>
      <c r="E22" s="438"/>
      <c r="F22" s="367"/>
      <c r="G22" s="377"/>
      <c r="H22" s="367"/>
      <c r="I22" s="367"/>
      <c r="J22" s="377"/>
      <c r="K22" s="367"/>
      <c r="L22" s="377"/>
      <c r="M22" s="367"/>
      <c r="N22" s="367"/>
      <c r="O22" s="367"/>
      <c r="P22" s="367"/>
      <c r="Q22" s="377"/>
      <c r="R22" s="367"/>
      <c r="S22" s="367"/>
      <c r="T22" s="367"/>
      <c r="U22" s="377"/>
      <c r="V22" s="367"/>
      <c r="W22" s="377"/>
      <c r="X22" s="367"/>
      <c r="Y22" s="367"/>
      <c r="Z22" s="377"/>
      <c r="AA22" s="367"/>
      <c r="AB22" s="367"/>
      <c r="AC22" s="377"/>
      <c r="AD22" s="367"/>
      <c r="AE22" s="377"/>
      <c r="AF22" s="367"/>
      <c r="AG22" s="367"/>
      <c r="AH22" s="367"/>
      <c r="AI22" s="367"/>
      <c r="AJ22" s="377"/>
      <c r="AK22" s="367"/>
      <c r="AL22" s="367"/>
      <c r="AM22" s="367"/>
      <c r="AN22" s="367"/>
      <c r="AO22" s="367"/>
      <c r="AP22" s="367"/>
      <c r="AQ22" s="367"/>
      <c r="AR22" s="367"/>
      <c r="AS22" s="377"/>
    </row>
    <row r="23" spans="2:45" s="35" customFormat="1" x14ac:dyDescent="0.2">
      <c r="B23" s="358" t="s">
        <v>311</v>
      </c>
      <c r="C23" s="425" t="s">
        <v>19</v>
      </c>
      <c r="D23" s="392" t="e">
        <f>SUM($E23:$AS23)</f>
        <v>#VALUE!</v>
      </c>
      <c r="E23" s="439" t="e">
        <f>SUM(E$10:E$21)</f>
        <v>#VALUE!</v>
      </c>
      <c r="F23" s="368" t="e">
        <f t="shared" ref="F23:AR23" ca="1" si="6">SUM(F$10:F$21)</f>
        <v>#VALUE!</v>
      </c>
      <c r="G23" s="378" t="e">
        <f ca="1">SUM(G$10:G$21)</f>
        <v>#VALUE!</v>
      </c>
      <c r="H23" s="368" t="e">
        <f t="shared" ca="1" si="6"/>
        <v>#VALUE!</v>
      </c>
      <c r="I23" s="368" t="e">
        <f ca="1">SUM(I$10:I$21)</f>
        <v>#VALUE!</v>
      </c>
      <c r="J23" s="378" t="e">
        <f t="shared" ca="1" si="6"/>
        <v>#VALUE!</v>
      </c>
      <c r="K23" s="368" t="e">
        <f ca="1">SUM(K$10:K$21)</f>
        <v>#VALUE!</v>
      </c>
      <c r="L23" s="378" t="e">
        <f t="shared" ca="1" si="6"/>
        <v>#VALUE!</v>
      </c>
      <c r="M23" s="368" t="e">
        <f t="shared" ca="1" si="6"/>
        <v>#VALUE!</v>
      </c>
      <c r="N23" s="368" t="e">
        <f t="shared" ca="1" si="6"/>
        <v>#VALUE!</v>
      </c>
      <c r="O23" s="368" t="e">
        <f t="shared" ca="1" si="6"/>
        <v>#VALUE!</v>
      </c>
      <c r="P23" s="368" t="e">
        <f t="shared" ca="1" si="6"/>
        <v>#VALUE!</v>
      </c>
      <c r="Q23" s="378" t="e">
        <f t="shared" ca="1" si="6"/>
        <v>#VALUE!</v>
      </c>
      <c r="R23" s="368" t="e">
        <f t="shared" ca="1" si="6"/>
        <v>#VALUE!</v>
      </c>
      <c r="S23" s="368" t="e">
        <f t="shared" ca="1" si="6"/>
        <v>#VALUE!</v>
      </c>
      <c r="T23" s="368" t="e">
        <f t="shared" ca="1" si="6"/>
        <v>#VALUE!</v>
      </c>
      <c r="U23" s="378" t="e">
        <f t="shared" ca="1" si="6"/>
        <v>#VALUE!</v>
      </c>
      <c r="V23" s="368" t="e">
        <f t="shared" ca="1" si="6"/>
        <v>#VALUE!</v>
      </c>
      <c r="W23" s="378" t="e">
        <f t="shared" ca="1" si="6"/>
        <v>#VALUE!</v>
      </c>
      <c r="X23" s="368" t="e">
        <f t="shared" ca="1" si="6"/>
        <v>#VALUE!</v>
      </c>
      <c r="Y23" s="368" t="e">
        <f t="shared" ca="1" si="6"/>
        <v>#VALUE!</v>
      </c>
      <c r="Z23" s="378" t="e">
        <f t="shared" ca="1" si="6"/>
        <v>#VALUE!</v>
      </c>
      <c r="AA23" s="368" t="e">
        <f t="shared" ca="1" si="6"/>
        <v>#VALUE!</v>
      </c>
      <c r="AB23" s="368" t="e">
        <f t="shared" ca="1" si="6"/>
        <v>#VALUE!</v>
      </c>
      <c r="AC23" s="378" t="e">
        <f t="shared" ca="1" si="6"/>
        <v>#VALUE!</v>
      </c>
      <c r="AD23" s="368" t="e">
        <f t="shared" ca="1" si="6"/>
        <v>#VALUE!</v>
      </c>
      <c r="AE23" s="378" t="e">
        <f t="shared" ca="1" si="6"/>
        <v>#VALUE!</v>
      </c>
      <c r="AF23" s="368" t="e">
        <f t="shared" ca="1" si="6"/>
        <v>#VALUE!</v>
      </c>
      <c r="AG23" s="368" t="e">
        <f t="shared" ca="1" si="6"/>
        <v>#VALUE!</v>
      </c>
      <c r="AH23" s="368" t="e">
        <f t="shared" ca="1" si="6"/>
        <v>#VALUE!</v>
      </c>
      <c r="AI23" s="368" t="e">
        <f t="shared" ca="1" si="6"/>
        <v>#VALUE!</v>
      </c>
      <c r="AJ23" s="378" t="e">
        <f t="shared" ca="1" si="6"/>
        <v>#VALUE!</v>
      </c>
      <c r="AK23" s="368" t="e">
        <f t="shared" ca="1" si="6"/>
        <v>#VALUE!</v>
      </c>
      <c r="AL23" s="368" t="e">
        <f t="shared" ca="1" si="6"/>
        <v>#VALUE!</v>
      </c>
      <c r="AM23" s="368" t="e">
        <f t="shared" ca="1" si="6"/>
        <v>#VALUE!</v>
      </c>
      <c r="AN23" s="368" t="e">
        <f t="shared" ca="1" si="6"/>
        <v>#VALUE!</v>
      </c>
      <c r="AO23" s="368" t="e">
        <f t="shared" ca="1" si="6"/>
        <v>#VALUE!</v>
      </c>
      <c r="AP23" s="368" t="e">
        <f t="shared" ca="1" si="6"/>
        <v>#VALUE!</v>
      </c>
      <c r="AQ23" s="368" t="e">
        <f t="shared" ca="1" si="6"/>
        <v>#VALUE!</v>
      </c>
      <c r="AR23" s="368" t="e">
        <f t="shared" ca="1" si="6"/>
        <v>#VALUE!</v>
      </c>
      <c r="AS23" s="378" t="e">
        <f ca="1">SUM(AS$10:AS$21)</f>
        <v>#VALUE!</v>
      </c>
    </row>
    <row r="24" spans="2:45" x14ac:dyDescent="0.2">
      <c r="B24" s="444"/>
      <c r="C24" s="421"/>
      <c r="D24" s="342"/>
      <c r="E24" s="437"/>
      <c r="F24" s="369" t="e">
        <f ca="1">$E$23+$F$23</f>
        <v>#VALUE!</v>
      </c>
      <c r="G24" s="379" t="e">
        <f ca="1">F$24+G$23</f>
        <v>#VALUE!</v>
      </c>
      <c r="H24" s="369" t="e">
        <f ca="1">G$24+H$23</f>
        <v>#VALUE!</v>
      </c>
      <c r="I24" s="369" t="e">
        <f t="shared" ref="I24:AP24" ca="1" si="7">H$24+I$23</f>
        <v>#VALUE!</v>
      </c>
      <c r="J24" s="379" t="e">
        <f ca="1">I$24+J$23</f>
        <v>#VALUE!</v>
      </c>
      <c r="K24" s="369" t="e">
        <f ca="1">J$24+K$23</f>
        <v>#VALUE!</v>
      </c>
      <c r="L24" s="379" t="e">
        <f ca="1">K$24+L$23</f>
        <v>#VALUE!</v>
      </c>
      <c r="M24" s="369" t="e">
        <f ca="1">L$24+M$23</f>
        <v>#VALUE!</v>
      </c>
      <c r="N24" s="369" t="e">
        <f ca="1">M$24+N$23</f>
        <v>#VALUE!</v>
      </c>
      <c r="O24" s="369" t="e">
        <f t="shared" ca="1" si="7"/>
        <v>#VALUE!</v>
      </c>
      <c r="P24" s="369" t="e">
        <f t="shared" ca="1" si="7"/>
        <v>#VALUE!</v>
      </c>
      <c r="Q24" s="379" t="e">
        <f ca="1">P$24+Q$23</f>
        <v>#VALUE!</v>
      </c>
      <c r="R24" s="369" t="e">
        <f ca="1">Q$24+R$23</f>
        <v>#VALUE!</v>
      </c>
      <c r="S24" s="369" t="e">
        <f ca="1">R$24+S$23</f>
        <v>#VALUE!</v>
      </c>
      <c r="T24" s="369" t="e">
        <f t="shared" ca="1" si="7"/>
        <v>#VALUE!</v>
      </c>
      <c r="U24" s="379" t="e">
        <f ca="1">T$24+U$23</f>
        <v>#VALUE!</v>
      </c>
      <c r="V24" s="369" t="e">
        <f t="shared" ca="1" si="7"/>
        <v>#VALUE!</v>
      </c>
      <c r="W24" s="379" t="e">
        <f ca="1">V$24+W$23</f>
        <v>#VALUE!</v>
      </c>
      <c r="X24" s="369" t="e">
        <f t="shared" ca="1" si="7"/>
        <v>#VALUE!</v>
      </c>
      <c r="Y24" s="369" t="e">
        <f t="shared" ca="1" si="7"/>
        <v>#VALUE!</v>
      </c>
      <c r="Z24" s="379" t="e">
        <f t="shared" ca="1" si="7"/>
        <v>#VALUE!</v>
      </c>
      <c r="AA24" s="369" t="e">
        <f t="shared" ca="1" si="7"/>
        <v>#VALUE!</v>
      </c>
      <c r="AB24" s="369" t="e">
        <f t="shared" ca="1" si="7"/>
        <v>#VALUE!</v>
      </c>
      <c r="AC24" s="379" t="e">
        <f ca="1">AB$24+AC$23</f>
        <v>#VALUE!</v>
      </c>
      <c r="AD24" s="369" t="e">
        <f t="shared" ca="1" si="7"/>
        <v>#VALUE!</v>
      </c>
      <c r="AE24" s="379" t="e">
        <f t="shared" ca="1" si="7"/>
        <v>#VALUE!</v>
      </c>
      <c r="AF24" s="369" t="e">
        <f t="shared" ca="1" si="7"/>
        <v>#VALUE!</v>
      </c>
      <c r="AG24" s="369" t="e">
        <f t="shared" ca="1" si="7"/>
        <v>#VALUE!</v>
      </c>
      <c r="AH24" s="369" t="e">
        <f ca="1">AG$24+AH$23</f>
        <v>#VALUE!</v>
      </c>
      <c r="AI24" s="369" t="e">
        <f t="shared" ca="1" si="7"/>
        <v>#VALUE!</v>
      </c>
      <c r="AJ24" s="379" t="e">
        <f ca="1">AI$24+AJ$23</f>
        <v>#VALUE!</v>
      </c>
      <c r="AK24" s="369" t="e">
        <f t="shared" ca="1" si="7"/>
        <v>#VALUE!</v>
      </c>
      <c r="AL24" s="369" t="e">
        <f t="shared" ca="1" si="7"/>
        <v>#VALUE!</v>
      </c>
      <c r="AM24" s="369" t="e">
        <f ca="1">AL$24+AM$23</f>
        <v>#VALUE!</v>
      </c>
      <c r="AN24" s="369" t="e">
        <f t="shared" ca="1" si="7"/>
        <v>#VALUE!</v>
      </c>
      <c r="AO24" s="369" t="e">
        <f t="shared" ca="1" si="7"/>
        <v>#VALUE!</v>
      </c>
      <c r="AP24" s="369" t="e">
        <f t="shared" ca="1" si="7"/>
        <v>#VALUE!</v>
      </c>
      <c r="AQ24" s="369" t="e">
        <f ca="1">AP$24+AQ$23</f>
        <v>#VALUE!</v>
      </c>
      <c r="AR24" s="369" t="e">
        <f ca="1">AQ$24+AR$23</f>
        <v>#VALUE!</v>
      </c>
      <c r="AS24" s="379" t="e">
        <f ca="1">AR$24+AS$23</f>
        <v>#VALUE!</v>
      </c>
    </row>
    <row r="25" spans="2:45" x14ac:dyDescent="0.2">
      <c r="B25" s="446" t="s">
        <v>312</v>
      </c>
      <c r="C25" s="423" t="s">
        <v>285</v>
      </c>
      <c r="D25" s="343"/>
      <c r="E25" s="440"/>
      <c r="F25" s="370" t="e">
        <f ca="1">'User | C_&amp;_I | Pulses'!D$25</f>
        <v>#VALUE!</v>
      </c>
      <c r="G25" s="380" t="e">
        <f ca="1">'User | C_&amp;_I | Pulses'!E$25</f>
        <v>#VALUE!</v>
      </c>
      <c r="H25" s="370" t="e">
        <f ca="1">'User | C_&amp;_I | Pulses'!F$25</f>
        <v>#VALUE!</v>
      </c>
      <c r="I25" s="370" t="e">
        <f ca="1">'User | C_&amp;_I | Pulses'!G$25</f>
        <v>#VALUE!</v>
      </c>
      <c r="J25" s="380" t="e">
        <f ca="1">'User | C_&amp;_I | Pulses'!H$25</f>
        <v>#VALUE!</v>
      </c>
      <c r="K25" s="370" t="e">
        <f ca="1">'User | C_&amp;_I | Pulses'!I$25</f>
        <v>#VALUE!</v>
      </c>
      <c r="L25" s="380" t="e">
        <f ca="1">'User | C_&amp;_I | Pulses'!J$25</f>
        <v>#VALUE!</v>
      </c>
      <c r="M25" s="370" t="e">
        <f ca="1">'User | C_&amp;_I | Pulses'!K$25</f>
        <v>#VALUE!</v>
      </c>
      <c r="N25" s="370" t="e">
        <f ca="1">'User | C_&amp;_I | Pulses'!L$25</f>
        <v>#VALUE!</v>
      </c>
      <c r="O25" s="370" t="e">
        <f ca="1">'User | C_&amp;_I | Pulses'!M$25</f>
        <v>#VALUE!</v>
      </c>
      <c r="P25" s="370" t="e">
        <f ca="1">'User | C_&amp;_I | Pulses'!N$25</f>
        <v>#VALUE!</v>
      </c>
      <c r="Q25" s="380" t="e">
        <f ca="1">'User | C_&amp;_I | Pulses'!O$25</f>
        <v>#VALUE!</v>
      </c>
      <c r="R25" s="370" t="e">
        <f ca="1">'User | C_&amp;_I | Pulses'!P$25</f>
        <v>#VALUE!</v>
      </c>
      <c r="S25" s="370" t="e">
        <f ca="1">'User | C_&amp;_I | Pulses'!Q$25</f>
        <v>#VALUE!</v>
      </c>
      <c r="T25" s="370" t="e">
        <f ca="1">'User | C_&amp;_I | Pulses'!R$25</f>
        <v>#VALUE!</v>
      </c>
      <c r="U25" s="380" t="e">
        <f ca="1">T$25</f>
        <v>#VALUE!</v>
      </c>
      <c r="V25" s="370" t="e">
        <f ca="1">U$25</f>
        <v>#VALUE!</v>
      </c>
      <c r="W25" s="380" t="e">
        <f ca="1">V$25</f>
        <v>#VALUE!</v>
      </c>
      <c r="X25" s="370" t="e">
        <f ca="1">W$25</f>
        <v>#VALUE!</v>
      </c>
      <c r="Y25" s="370" t="e">
        <f t="shared" ref="Y25:AS25" ca="1" si="8">X$25</f>
        <v>#VALUE!</v>
      </c>
      <c r="Z25" s="380" t="e">
        <f t="shared" ca="1" si="8"/>
        <v>#VALUE!</v>
      </c>
      <c r="AA25" s="370" t="e">
        <f t="shared" ca="1" si="8"/>
        <v>#VALUE!</v>
      </c>
      <c r="AB25" s="370" t="e">
        <f t="shared" ca="1" si="8"/>
        <v>#VALUE!</v>
      </c>
      <c r="AC25" s="380" t="e">
        <f t="shared" ca="1" si="8"/>
        <v>#VALUE!</v>
      </c>
      <c r="AD25" s="370" t="e">
        <f t="shared" ca="1" si="8"/>
        <v>#VALUE!</v>
      </c>
      <c r="AE25" s="380" t="e">
        <f t="shared" ca="1" si="8"/>
        <v>#VALUE!</v>
      </c>
      <c r="AF25" s="370" t="e">
        <f t="shared" ca="1" si="8"/>
        <v>#VALUE!</v>
      </c>
      <c r="AG25" s="370" t="e">
        <f t="shared" ca="1" si="8"/>
        <v>#VALUE!</v>
      </c>
      <c r="AH25" s="370" t="e">
        <f t="shared" ca="1" si="8"/>
        <v>#VALUE!</v>
      </c>
      <c r="AI25" s="370" t="e">
        <f t="shared" ca="1" si="8"/>
        <v>#VALUE!</v>
      </c>
      <c r="AJ25" s="380" t="e">
        <f t="shared" ca="1" si="8"/>
        <v>#VALUE!</v>
      </c>
      <c r="AK25" s="370" t="e">
        <f t="shared" ca="1" si="8"/>
        <v>#VALUE!</v>
      </c>
      <c r="AL25" s="370" t="e">
        <f t="shared" ca="1" si="8"/>
        <v>#VALUE!</v>
      </c>
      <c r="AM25" s="370" t="e">
        <f t="shared" ca="1" si="8"/>
        <v>#VALUE!</v>
      </c>
      <c r="AN25" s="370" t="e">
        <f t="shared" ca="1" si="8"/>
        <v>#VALUE!</v>
      </c>
      <c r="AO25" s="370" t="e">
        <f t="shared" ca="1" si="8"/>
        <v>#VALUE!</v>
      </c>
      <c r="AP25" s="370" t="e">
        <f t="shared" ca="1" si="8"/>
        <v>#VALUE!</v>
      </c>
      <c r="AQ25" s="370" t="e">
        <f t="shared" ca="1" si="8"/>
        <v>#VALUE!</v>
      </c>
      <c r="AR25" s="370" t="e">
        <f t="shared" ca="1" si="8"/>
        <v>#VALUE!</v>
      </c>
      <c r="AS25" s="380" t="e">
        <f t="shared" ca="1" si="8"/>
        <v>#VALUE!</v>
      </c>
    </row>
    <row r="26" spans="2:45" x14ac:dyDescent="0.2">
      <c r="B26" s="446" t="s">
        <v>313</v>
      </c>
      <c r="C26" s="423" t="s">
        <v>61</v>
      </c>
      <c r="D26" s="343"/>
      <c r="E26" s="440"/>
      <c r="F26" s="370" t="e">
        <f>'User | C_&amp;_I | Pulses'!D$26</f>
        <v>#VALUE!</v>
      </c>
      <c r="G26" s="380" t="e">
        <f>'User | C_&amp;_I | Pulses'!E$26</f>
        <v>#VALUE!</v>
      </c>
      <c r="H26" s="370" t="e">
        <f>'User | C_&amp;_I | Pulses'!F$26</f>
        <v>#VALUE!</v>
      </c>
      <c r="I26" s="370" t="e">
        <f>'User | C_&amp;_I | Pulses'!G$26</f>
        <v>#VALUE!</v>
      </c>
      <c r="J26" s="380" t="e">
        <f>'User | C_&amp;_I | Pulses'!H$26</f>
        <v>#VALUE!</v>
      </c>
      <c r="K26" s="370" t="e">
        <f>'User | C_&amp;_I | Pulses'!I$26</f>
        <v>#VALUE!</v>
      </c>
      <c r="L26" s="380" t="e">
        <f>'User | C_&amp;_I | Pulses'!J$26</f>
        <v>#VALUE!</v>
      </c>
      <c r="M26" s="370" t="e">
        <f>'User | C_&amp;_I | Pulses'!K$26</f>
        <v>#VALUE!</v>
      </c>
      <c r="N26" s="370" t="e">
        <f>'User | C_&amp;_I | Pulses'!L$26</f>
        <v>#VALUE!</v>
      </c>
      <c r="O26" s="370" t="e">
        <f>'User | C_&amp;_I | Pulses'!M$26</f>
        <v>#VALUE!</v>
      </c>
      <c r="P26" s="370" t="e">
        <f>'User | C_&amp;_I | Pulses'!N$26</f>
        <v>#VALUE!</v>
      </c>
      <c r="Q26" s="380" t="e">
        <f>'User | C_&amp;_I | Pulses'!O$26</f>
        <v>#VALUE!</v>
      </c>
      <c r="R26" s="370" t="e">
        <f>'User | C_&amp;_I | Pulses'!P$26</f>
        <v>#VALUE!</v>
      </c>
      <c r="S26" s="370" t="e">
        <f>'User | C_&amp;_I | Pulses'!Q$26</f>
        <v>#VALUE!</v>
      </c>
      <c r="T26" s="102" t="e">
        <f>'User | C_&amp;_I | Pulses'!R$26</f>
        <v>#VALUE!</v>
      </c>
      <c r="U26" s="362" t="e">
        <f>T$26</f>
        <v>#VALUE!</v>
      </c>
      <c r="V26" s="370" t="e">
        <f>U$26</f>
        <v>#VALUE!</v>
      </c>
      <c r="W26" s="380" t="e">
        <f>V$26</f>
        <v>#VALUE!</v>
      </c>
      <c r="X26" s="370" t="e">
        <f t="shared" ref="X26:AS26" si="9">W$26</f>
        <v>#VALUE!</v>
      </c>
      <c r="Y26" s="370" t="e">
        <f t="shared" si="9"/>
        <v>#VALUE!</v>
      </c>
      <c r="Z26" s="380" t="e">
        <f t="shared" si="9"/>
        <v>#VALUE!</v>
      </c>
      <c r="AA26" s="370" t="e">
        <f t="shared" si="9"/>
        <v>#VALUE!</v>
      </c>
      <c r="AB26" s="102" t="e">
        <f t="shared" si="9"/>
        <v>#VALUE!</v>
      </c>
      <c r="AC26" s="362" t="e">
        <f t="shared" si="9"/>
        <v>#VALUE!</v>
      </c>
      <c r="AD26" s="102" t="e">
        <f t="shared" si="9"/>
        <v>#VALUE!</v>
      </c>
      <c r="AE26" s="362" t="e">
        <f t="shared" si="9"/>
        <v>#VALUE!</v>
      </c>
      <c r="AF26" s="370" t="e">
        <f t="shared" si="9"/>
        <v>#VALUE!</v>
      </c>
      <c r="AG26" s="370" t="e">
        <f t="shared" si="9"/>
        <v>#VALUE!</v>
      </c>
      <c r="AH26" s="370" t="e">
        <f t="shared" si="9"/>
        <v>#VALUE!</v>
      </c>
      <c r="AI26" s="370" t="e">
        <f t="shared" si="9"/>
        <v>#VALUE!</v>
      </c>
      <c r="AJ26" s="380" t="e">
        <f t="shared" si="9"/>
        <v>#VALUE!</v>
      </c>
      <c r="AK26" s="370" t="e">
        <f t="shared" si="9"/>
        <v>#VALUE!</v>
      </c>
      <c r="AL26" s="370" t="e">
        <f t="shared" si="9"/>
        <v>#VALUE!</v>
      </c>
      <c r="AM26" s="370" t="e">
        <f t="shared" si="9"/>
        <v>#VALUE!</v>
      </c>
      <c r="AN26" s="370" t="e">
        <f t="shared" si="9"/>
        <v>#VALUE!</v>
      </c>
      <c r="AO26" s="370" t="e">
        <f t="shared" si="9"/>
        <v>#VALUE!</v>
      </c>
      <c r="AP26" s="370" t="e">
        <f t="shared" si="9"/>
        <v>#VALUE!</v>
      </c>
      <c r="AQ26" s="370" t="e">
        <f t="shared" si="9"/>
        <v>#VALUE!</v>
      </c>
      <c r="AR26" s="370" t="e">
        <f t="shared" si="9"/>
        <v>#VALUE!</v>
      </c>
      <c r="AS26" s="380" t="e">
        <f t="shared" si="9"/>
        <v>#VALUE!</v>
      </c>
    </row>
    <row r="27" spans="2:45" x14ac:dyDescent="0.2">
      <c r="B27" s="331" t="s">
        <v>314</v>
      </c>
      <c r="C27" s="424" t="s">
        <v>69</v>
      </c>
      <c r="D27" s="344"/>
      <c r="E27" s="441"/>
      <c r="F27" s="325" t="str">
        <f>'User | C_&amp;_I | Pulses'!$D$38</f>
        <v/>
      </c>
      <c r="G27" s="363" t="str">
        <f>'User | C_&amp;_I | Pulses'!$D$38</f>
        <v/>
      </c>
      <c r="H27" s="371" t="str">
        <f>'User | C_&amp;_I | Pulses'!$D$38</f>
        <v/>
      </c>
      <c r="I27" s="325" t="str">
        <f>'User | C_&amp;_I | Pulses'!$D$38</f>
        <v/>
      </c>
      <c r="J27" s="363" t="str">
        <f>'User | C_&amp;_I | Pulses'!$D$38</f>
        <v/>
      </c>
      <c r="K27" s="325" t="str">
        <f>'User | C_&amp;_I | Pulses'!$D$38</f>
        <v/>
      </c>
      <c r="L27" s="363" t="str">
        <f>'User | C_&amp;_I | Pulses'!$D$38</f>
        <v/>
      </c>
      <c r="M27" s="371" t="str">
        <f>'User | C_&amp;_I | Pulses'!$D$38</f>
        <v/>
      </c>
      <c r="N27" s="371" t="str">
        <f>'User | C_&amp;_I | Pulses'!$D$38</f>
        <v/>
      </c>
      <c r="O27" s="371" t="str">
        <f>'User | C_&amp;_I | Pulses'!$D$38</f>
        <v/>
      </c>
      <c r="P27" s="325" t="str">
        <f>'User | C_&amp;_I | Pulses'!$D$38</f>
        <v/>
      </c>
      <c r="Q27" s="363" t="str">
        <f>'User | C_&amp;_I | Pulses'!$D$38</f>
        <v/>
      </c>
      <c r="R27" s="371" t="str">
        <f>'User | C_&amp;_I | Pulses'!$D$38</f>
        <v/>
      </c>
      <c r="S27" s="371" t="str">
        <f>'User | C_&amp;_I | Pulses'!$D$38</f>
        <v/>
      </c>
      <c r="T27" s="325" t="str">
        <f>'User | C_&amp;_I | Pulses'!$D$38</f>
        <v/>
      </c>
      <c r="U27" s="363" t="str">
        <f>'User | C_&amp;_I | Pulses'!$D$38</f>
        <v/>
      </c>
      <c r="V27" s="325" t="str">
        <f>'User | C_&amp;_I | Pulses'!$D$38</f>
        <v/>
      </c>
      <c r="W27" s="363" t="str">
        <f>'User | C_&amp;_I | Pulses'!$D$38</f>
        <v/>
      </c>
      <c r="X27" s="325" t="str">
        <f>'User | C_&amp;_I | Pulses'!$D$38</f>
        <v/>
      </c>
      <c r="Y27" s="326" t="str">
        <f>'User | C_&amp;_I | Pulses'!$D$38</f>
        <v/>
      </c>
      <c r="Z27" s="363" t="str">
        <f>'User | C_&amp;_I | Pulses'!$D$38</f>
        <v/>
      </c>
      <c r="AA27" s="371" t="str">
        <f>'User | C_&amp;_I | Pulses'!$D$38</f>
        <v/>
      </c>
      <c r="AB27" s="325" t="str">
        <f>'User | C_&amp;_I | Pulses'!$D$38</f>
        <v/>
      </c>
      <c r="AC27" s="326" t="str">
        <f>'User | C_&amp;_I | Pulses'!$D$38</f>
        <v/>
      </c>
      <c r="AD27" s="326" t="str">
        <f>'User | C_&amp;_I | Pulses'!$D$38</f>
        <v/>
      </c>
      <c r="AE27" s="363" t="str">
        <f>'User | C_&amp;_I | Pulses'!$D$38</f>
        <v/>
      </c>
      <c r="AF27" s="371" t="str">
        <f>'User | C_&amp;_I | Pulses'!$D$38</f>
        <v/>
      </c>
      <c r="AG27" s="371" t="str">
        <f>'User | C_&amp;_I | Pulses'!$D$38</f>
        <v/>
      </c>
      <c r="AH27" s="371" t="str">
        <f>'User | C_&amp;_I | Pulses'!$D$38</f>
        <v/>
      </c>
      <c r="AI27" s="325" t="str">
        <f>'User | C_&amp;_I | Pulses'!$D$38</f>
        <v/>
      </c>
      <c r="AJ27" s="363" t="str">
        <f>'User | C_&amp;_I | Pulses'!$D$38</f>
        <v/>
      </c>
      <c r="AK27" s="371" t="str">
        <f>'User | C_&amp;_I | Pulses'!$D$38</f>
        <v/>
      </c>
      <c r="AL27" s="371" t="str">
        <f>'User | C_&amp;_I | Pulses'!$D$38</f>
        <v/>
      </c>
      <c r="AM27" s="371" t="str">
        <f>'User | C_&amp;_I | Pulses'!$D$38</f>
        <v/>
      </c>
      <c r="AN27" s="371" t="str">
        <f>'User | C_&amp;_I | Pulses'!$D$38</f>
        <v/>
      </c>
      <c r="AO27" s="371" t="str">
        <f>'User | C_&amp;_I | Pulses'!$D$38</f>
        <v/>
      </c>
      <c r="AP27" s="371" t="str">
        <f>'User | C_&amp;_I | Pulses'!$D$38</f>
        <v/>
      </c>
      <c r="AQ27" s="371" t="str">
        <f>'User | C_&amp;_I | Pulses'!$D$38</f>
        <v/>
      </c>
      <c r="AR27" s="371" t="str">
        <f>'User | C_&amp;_I | Pulses'!$D$38</f>
        <v/>
      </c>
      <c r="AS27" s="381" t="str">
        <f>'User | C_&amp;_I | Pulses'!$D$38</f>
        <v/>
      </c>
    </row>
    <row r="28" spans="2:45" x14ac:dyDescent="0.2">
      <c r="B28" s="459"/>
      <c r="C28" s="332"/>
      <c r="D28" s="324"/>
      <c r="F28" s="47"/>
      <c r="G28" s="47"/>
      <c r="H28" s="324"/>
      <c r="I28" s="324"/>
      <c r="J28" s="324"/>
      <c r="K28" s="324"/>
      <c r="L28" s="324"/>
      <c r="M28" s="324"/>
      <c r="N28" s="324"/>
      <c r="O28" s="324"/>
      <c r="P28" s="324"/>
      <c r="Q28" s="382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</row>
    <row r="29" spans="2:45" x14ac:dyDescent="0.2">
      <c r="B29" s="459"/>
      <c r="C29" s="332"/>
      <c r="D29" s="324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</row>
    <row r="30" spans="2:45" ht="12.75" thickBot="1" x14ac:dyDescent="0.25">
      <c r="B30" s="396"/>
      <c r="C30" s="397"/>
      <c r="D30" s="398"/>
      <c r="F30" s="49"/>
      <c r="G30" s="49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</row>
    <row r="31" spans="2:45" ht="12.75" x14ac:dyDescent="0.2">
      <c r="B31" s="465" t="s">
        <v>315</v>
      </c>
      <c r="C31" s="481" t="s">
        <v>316</v>
      </c>
      <c r="D31" s="475">
        <f ca="1">COUNTIF($F$24:$AS$24,"&lt;0")</f>
        <v>0</v>
      </c>
      <c r="F31" s="49"/>
      <c r="G31" s="49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</row>
    <row r="32" spans="2:45" ht="12.75" x14ac:dyDescent="0.2">
      <c r="B32" s="466" t="s">
        <v>317</v>
      </c>
      <c r="C32" s="390" t="s">
        <v>53</v>
      </c>
      <c r="D32" s="345" t="e">
        <f ca="1">MAX($F$23:$AS$23)/MAX($F$27:$AS$27)</f>
        <v>#VALUE!</v>
      </c>
      <c r="F32" s="49"/>
      <c r="G32" s="49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</row>
    <row r="33" spans="2:45" ht="13.5" thickBot="1" x14ac:dyDescent="0.25">
      <c r="B33" s="467" t="s">
        <v>318</v>
      </c>
      <c r="C33" s="482" t="s">
        <v>64</v>
      </c>
      <c r="D33" s="476" t="str">
        <f ca="1">IFERROR(IRR($E$24:$AS$24)*100,"Not Applicable")</f>
        <v>Not Applicable</v>
      </c>
      <c r="F33" s="49"/>
      <c r="G33" s="49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</row>
    <row r="34" spans="2:45" ht="12.75" thickBot="1" x14ac:dyDescent="0.25">
      <c r="B34" s="399"/>
      <c r="C34" s="397"/>
      <c r="D34" s="400"/>
    </row>
    <row r="35" spans="2:45" ht="12.75" x14ac:dyDescent="0.2">
      <c r="B35" s="465" t="s">
        <v>319</v>
      </c>
      <c r="C35" s="481" t="s">
        <v>19</v>
      </c>
      <c r="D35" s="475" t="e">
        <f ca="1">NPV('User | C_&amp;_I | Pulses'!$D$34/100,$F$23:$AS$23)+$E$23</f>
        <v>#VALUE!</v>
      </c>
      <c r="E35" s="9"/>
      <c r="F35" s="9"/>
    </row>
    <row r="36" spans="2:45" ht="12.75" x14ac:dyDescent="0.2">
      <c r="B36" s="466" t="s">
        <v>320</v>
      </c>
      <c r="C36" s="390" t="s">
        <v>53</v>
      </c>
      <c r="D36" s="345" t="e">
        <f ca="1">$D$35/MAX($F$27:$AS$27)</f>
        <v>#VALUE!</v>
      </c>
    </row>
    <row r="37" spans="2:45" ht="13.5" thickBot="1" x14ac:dyDescent="0.25">
      <c r="B37" s="467" t="s">
        <v>321</v>
      </c>
      <c r="C37" s="482" t="s">
        <v>100</v>
      </c>
      <c r="D37" s="477" t="e">
        <f ca="1">$D$36/(MAX($F$26:$AS$26)/MAX($F$27:$AS$27))</f>
        <v>#VALUE!</v>
      </c>
    </row>
    <row r="38" spans="2:45" ht="12" customHeight="1" x14ac:dyDescent="0.2">
      <c r="B38" s="399"/>
      <c r="C38" s="397"/>
      <c r="D38" s="400"/>
    </row>
    <row r="39" spans="2:45" ht="12" customHeight="1" x14ac:dyDescent="0.2">
      <c r="B39" s="388"/>
      <c r="C39" s="388"/>
      <c r="D39" s="388"/>
    </row>
    <row r="40" spans="2:45" ht="12" customHeight="1" x14ac:dyDescent="0.2"/>
    <row r="41" spans="2:45" ht="12" customHeight="1" x14ac:dyDescent="0.2"/>
    <row r="42" spans="2:45" ht="12" customHeight="1" x14ac:dyDescent="0.2"/>
    <row r="43" spans="2:45" ht="12" customHeight="1" x14ac:dyDescent="0.2"/>
    <row r="44" spans="2:45" ht="12" customHeight="1" x14ac:dyDescent="0.2"/>
  </sheetData>
  <sheetProtection algorithmName="SHA-512" hashValue="o/SAIE37fsj/2sXrWaN07SqnRZ+RFLiWUTbfVQq4csu90v5elriJ3nWY0GHHVDBOhnGVgrlMU69mpFmuaDHFCQ==" saltValue="vURjLbdWko88p9SNu25Dzg==" spinCount="100000" sheet="1" objects="1" scenarios="1"/>
  <hyperlinks>
    <hyperlink ref="B4" location="Main_Menu!A1" display="Back to Main Menu" xr:uid="{00000000-0004-0000-1D00-000000000000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>
    <tabColor theme="7" tint="-0.499984740745262"/>
  </sheetPr>
  <dimension ref="A1:AT45"/>
  <sheetViews>
    <sheetView workbookViewId="0">
      <selection activeCell="B4" sqref="B4"/>
    </sheetView>
  </sheetViews>
  <sheetFormatPr defaultColWidth="0" defaultRowHeight="12" customHeight="1" zeroHeight="1" x14ac:dyDescent="0.2"/>
  <cols>
    <col min="1" max="1" width="2.7109375" style="8" customWidth="1"/>
    <col min="2" max="2" width="33.85546875" style="8" customWidth="1"/>
    <col min="3" max="3" width="10.42578125" style="8" customWidth="1"/>
    <col min="4" max="4" width="15.42578125" style="8" customWidth="1"/>
    <col min="5" max="45" width="13.28515625" style="8" customWidth="1"/>
    <col min="46" max="46" width="9.140625" style="8" customWidth="1"/>
    <col min="47" max="16384" width="9.140625" style="8" hidden="1"/>
  </cols>
  <sheetData>
    <row r="1" spans="2:45" ht="12" customHeight="1" x14ac:dyDescent="0.2"/>
    <row r="2" spans="2:45" ht="63.95" customHeight="1" x14ac:dyDescent="0.2"/>
    <row r="3" spans="2:45" ht="24" customHeight="1" x14ac:dyDescent="0.2"/>
    <row r="4" spans="2:45" ht="23.1" customHeight="1" x14ac:dyDescent="0.2">
      <c r="B4" s="321" t="s">
        <v>338</v>
      </c>
      <c r="C4" s="9"/>
      <c r="D4" s="9"/>
      <c r="E4" s="9"/>
      <c r="F4" s="9"/>
    </row>
    <row r="5" spans="2:45" ht="15" x14ac:dyDescent="0.2">
      <c r="B5" s="410"/>
      <c r="C5" s="9"/>
      <c r="D5" s="9"/>
      <c r="E5" s="9"/>
      <c r="F5" s="9"/>
    </row>
    <row r="6" spans="2:45" s="34" customFormat="1" ht="23.25" x14ac:dyDescent="0.25">
      <c r="B6" s="411" t="s">
        <v>329</v>
      </c>
      <c r="C6" s="33"/>
      <c r="D6" s="33"/>
      <c r="E6" s="33"/>
      <c r="F6" s="33"/>
      <c r="G6" s="32"/>
      <c r="H6" s="32"/>
      <c r="I6" s="32"/>
      <c r="J6" s="32"/>
      <c r="K6" s="32"/>
      <c r="L6" s="32"/>
      <c r="M6" s="32"/>
      <c r="N6" s="32"/>
    </row>
    <row r="7" spans="2:45" ht="12.75" thickBot="1" x14ac:dyDescent="0.25">
      <c r="C7" s="9"/>
      <c r="D7" s="9"/>
      <c r="E7" s="9"/>
      <c r="F7" s="9"/>
    </row>
    <row r="8" spans="2:45" x14ac:dyDescent="0.2">
      <c r="C8" s="332"/>
      <c r="D8" s="417"/>
      <c r="E8" s="9"/>
      <c r="F8" s="9"/>
    </row>
    <row r="9" spans="2:45" s="41" customFormat="1" ht="12.75" x14ac:dyDescent="0.2">
      <c r="B9" s="415" t="s">
        <v>28</v>
      </c>
      <c r="C9" s="416" t="s">
        <v>7</v>
      </c>
      <c r="D9" s="347" t="s">
        <v>298</v>
      </c>
      <c r="E9" s="351" t="s">
        <v>111</v>
      </c>
      <c r="F9" s="352" t="s">
        <v>29</v>
      </c>
      <c r="G9" s="352" t="s">
        <v>30</v>
      </c>
      <c r="H9" s="352" t="s">
        <v>31</v>
      </c>
      <c r="I9" s="352" t="s">
        <v>32</v>
      </c>
      <c r="J9" s="352" t="s">
        <v>33</v>
      </c>
      <c r="K9" s="352" t="s">
        <v>34</v>
      </c>
      <c r="L9" s="352" t="s">
        <v>35</v>
      </c>
      <c r="M9" s="352" t="s">
        <v>36</v>
      </c>
      <c r="N9" s="352" t="s">
        <v>37</v>
      </c>
      <c r="O9" s="352" t="s">
        <v>38</v>
      </c>
      <c r="P9" s="352" t="s">
        <v>39</v>
      </c>
      <c r="Q9" s="352" t="s">
        <v>40</v>
      </c>
      <c r="R9" s="352" t="s">
        <v>41</v>
      </c>
      <c r="S9" s="352" t="s">
        <v>42</v>
      </c>
      <c r="T9" s="352" t="s">
        <v>112</v>
      </c>
      <c r="U9" s="352" t="s">
        <v>113</v>
      </c>
      <c r="V9" s="352" t="s">
        <v>114</v>
      </c>
      <c r="W9" s="352" t="s">
        <v>115</v>
      </c>
      <c r="X9" s="352" t="s">
        <v>116</v>
      </c>
      <c r="Y9" s="352" t="s">
        <v>117</v>
      </c>
      <c r="Z9" s="352" t="s">
        <v>118</v>
      </c>
      <c r="AA9" s="352" t="s">
        <v>119</v>
      </c>
      <c r="AB9" s="352" t="s">
        <v>120</v>
      </c>
      <c r="AC9" s="352" t="s">
        <v>121</v>
      </c>
      <c r="AD9" s="352" t="s">
        <v>122</v>
      </c>
      <c r="AE9" s="352" t="s">
        <v>123</v>
      </c>
      <c r="AF9" s="352" t="s">
        <v>124</v>
      </c>
      <c r="AG9" s="352" t="s">
        <v>125</v>
      </c>
      <c r="AH9" s="352" t="s">
        <v>126</v>
      </c>
      <c r="AI9" s="450" t="s">
        <v>127</v>
      </c>
      <c r="AJ9" s="352" t="s">
        <v>128</v>
      </c>
      <c r="AK9" s="352" t="s">
        <v>129</v>
      </c>
      <c r="AL9" s="352" t="s">
        <v>130</v>
      </c>
      <c r="AM9" s="352" t="s">
        <v>131</v>
      </c>
      <c r="AN9" s="352" t="s">
        <v>132</v>
      </c>
      <c r="AO9" s="352" t="s">
        <v>133</v>
      </c>
      <c r="AP9" s="352" t="s">
        <v>134</v>
      </c>
      <c r="AQ9" s="352" t="s">
        <v>135</v>
      </c>
      <c r="AR9" s="352" t="s">
        <v>136</v>
      </c>
      <c r="AS9" s="352" t="s">
        <v>137</v>
      </c>
    </row>
    <row r="10" spans="2:45" x14ac:dyDescent="0.2">
      <c r="B10" s="442" t="s">
        <v>299</v>
      </c>
      <c r="C10" s="419" t="s">
        <v>19</v>
      </c>
      <c r="D10" s="418" t="e">
        <f ca="1">SUM($E10:$AS10)</f>
        <v>#VALUE!</v>
      </c>
      <c r="E10" s="435"/>
      <c r="F10" s="384" t="e">
        <f ca="1">'User | C_&amp;_I | Cotton'!D$25</f>
        <v>#VALUE!</v>
      </c>
      <c r="G10" s="383" t="e">
        <f ca="1">'User | C_&amp;_I | Cotton'!E$25</f>
        <v>#VALUE!</v>
      </c>
      <c r="H10" s="383" t="e">
        <f ca="1">'User | C_&amp;_I | Cotton'!F$25</f>
        <v>#VALUE!</v>
      </c>
      <c r="I10" s="383" t="e">
        <f ca="1">'User | C_&amp;_I | Cotton'!G$25</f>
        <v>#VALUE!</v>
      </c>
      <c r="J10" s="383" t="e">
        <f ca="1">'User | C_&amp;_I | Cotton'!H$25</f>
        <v>#VALUE!</v>
      </c>
      <c r="K10" s="383" t="e">
        <f ca="1">'User | C_&amp;_I | Cotton'!I$25</f>
        <v>#VALUE!</v>
      </c>
      <c r="L10" s="383" t="e">
        <f ca="1">'User | C_&amp;_I | Cotton'!J$25</f>
        <v>#VALUE!</v>
      </c>
      <c r="M10" s="383" t="e">
        <f ca="1">'User | C_&amp;_I | Cotton'!K$25</f>
        <v>#VALUE!</v>
      </c>
      <c r="N10" s="383" t="e">
        <f ca="1">'User | C_&amp;_I | Cotton'!L$25</f>
        <v>#VALUE!</v>
      </c>
      <c r="O10" s="384" t="e">
        <f ca="1">'User | C_&amp;_I | Cotton'!M$25</f>
        <v>#VALUE!</v>
      </c>
      <c r="P10" s="383" t="e">
        <f ca="1">'User | C_&amp;_I | Cotton'!N$25</f>
        <v>#VALUE!</v>
      </c>
      <c r="Q10" s="383" t="e">
        <f ca="1">'User | C_&amp;_I | Cotton'!O$25</f>
        <v>#VALUE!</v>
      </c>
      <c r="R10" s="383" t="e">
        <f ca="1">'User | C_&amp;_I | Cotton'!P$25</f>
        <v>#VALUE!</v>
      </c>
      <c r="S10" s="383" t="e">
        <f ca="1">'User | C_&amp;_I | Cotton'!Q$25</f>
        <v>#VALUE!</v>
      </c>
      <c r="T10" s="383" t="e">
        <f ca="1">'User | C_&amp;_I | Cotton'!R$25</f>
        <v>#VALUE!</v>
      </c>
      <c r="U10" s="383" t="e">
        <f ca="1">T$10</f>
        <v>#VALUE!</v>
      </c>
      <c r="V10" s="383" t="e">
        <f ca="1">U$10</f>
        <v>#VALUE!</v>
      </c>
      <c r="W10" s="383" t="e">
        <f t="shared" ref="W10:AS10" ca="1" si="0">V$10</f>
        <v>#VALUE!</v>
      </c>
      <c r="X10" s="383" t="e">
        <f ca="1">W$10</f>
        <v>#VALUE!</v>
      </c>
      <c r="Y10" s="384" t="e">
        <f t="shared" ca="1" si="0"/>
        <v>#VALUE!</v>
      </c>
      <c r="Z10" s="383" t="e">
        <f ca="1">Y$10</f>
        <v>#VALUE!</v>
      </c>
      <c r="AA10" s="384" t="e">
        <f t="shared" ca="1" si="0"/>
        <v>#VALUE!</v>
      </c>
      <c r="AB10" s="383" t="e">
        <f t="shared" ca="1" si="0"/>
        <v>#VALUE!</v>
      </c>
      <c r="AC10" s="383" t="e">
        <f ca="1">AB$10</f>
        <v>#VALUE!</v>
      </c>
      <c r="AD10" s="384" t="e">
        <f t="shared" ca="1" si="0"/>
        <v>#VALUE!</v>
      </c>
      <c r="AE10" s="383" t="e">
        <f t="shared" ca="1" si="0"/>
        <v>#VALUE!</v>
      </c>
      <c r="AF10" s="384" t="e">
        <f ca="1">AE$10</f>
        <v>#VALUE!</v>
      </c>
      <c r="AG10" s="383" t="e">
        <f t="shared" ca="1" si="0"/>
        <v>#VALUE!</v>
      </c>
      <c r="AH10" s="426" t="e">
        <f t="shared" ca="1" si="0"/>
        <v>#VALUE!</v>
      </c>
      <c r="AI10" s="449" t="e">
        <f t="shared" ca="1" si="0"/>
        <v>#VALUE!</v>
      </c>
      <c r="AJ10" s="384" t="e">
        <f t="shared" ca="1" si="0"/>
        <v>#VALUE!</v>
      </c>
      <c r="AK10" s="383" t="e">
        <f t="shared" ca="1" si="0"/>
        <v>#VALUE!</v>
      </c>
      <c r="AL10" s="384" t="e">
        <f t="shared" ca="1" si="0"/>
        <v>#VALUE!</v>
      </c>
      <c r="AM10" s="383" t="e">
        <f t="shared" ca="1" si="0"/>
        <v>#VALUE!</v>
      </c>
      <c r="AN10" s="383" t="e">
        <f t="shared" ca="1" si="0"/>
        <v>#VALUE!</v>
      </c>
      <c r="AO10" s="383" t="e">
        <f t="shared" ca="1" si="0"/>
        <v>#VALUE!</v>
      </c>
      <c r="AP10" s="383" t="e">
        <f t="shared" ca="1" si="0"/>
        <v>#VALUE!</v>
      </c>
      <c r="AQ10" s="383" t="e">
        <f t="shared" ca="1" si="0"/>
        <v>#VALUE!</v>
      </c>
      <c r="AR10" s="383" t="e">
        <f ca="1">AQ$10</f>
        <v>#VALUE!</v>
      </c>
      <c r="AS10" s="384" t="e">
        <f t="shared" ca="1" si="0"/>
        <v>#VALUE!</v>
      </c>
    </row>
    <row r="11" spans="2:45" x14ac:dyDescent="0.2">
      <c r="B11" s="443"/>
      <c r="C11" s="420"/>
      <c r="D11" s="340"/>
      <c r="E11" s="436"/>
      <c r="F11" s="374"/>
      <c r="G11" s="365"/>
      <c r="H11" s="365"/>
      <c r="I11" s="365"/>
      <c r="J11" s="365"/>
      <c r="K11" s="365"/>
      <c r="L11" s="365"/>
      <c r="M11" s="365"/>
      <c r="N11" s="365"/>
      <c r="O11" s="374"/>
      <c r="P11" s="365"/>
      <c r="Q11" s="365"/>
      <c r="R11" s="365"/>
      <c r="S11" s="365"/>
      <c r="T11" s="365"/>
      <c r="U11" s="365"/>
      <c r="V11" s="365"/>
      <c r="W11" s="365"/>
      <c r="X11" s="365"/>
      <c r="Y11" s="374"/>
      <c r="Z11" s="365"/>
      <c r="AA11" s="374"/>
      <c r="AB11" s="365"/>
      <c r="AC11" s="365"/>
      <c r="AD11" s="374"/>
      <c r="AE11" s="365"/>
      <c r="AF11" s="374"/>
      <c r="AG11" s="365"/>
      <c r="AH11" s="427"/>
      <c r="AI11" s="365"/>
      <c r="AJ11" s="374"/>
      <c r="AK11" s="365"/>
      <c r="AL11" s="374"/>
      <c r="AM11" s="365"/>
      <c r="AN11" s="365"/>
      <c r="AO11" s="365"/>
      <c r="AP11" s="365"/>
      <c r="AQ11" s="365"/>
      <c r="AR11" s="365"/>
      <c r="AS11" s="374"/>
    </row>
    <row r="12" spans="2:45" x14ac:dyDescent="0.2">
      <c r="B12" s="443" t="s">
        <v>301</v>
      </c>
      <c r="C12" s="420" t="s">
        <v>19</v>
      </c>
      <c r="D12" s="339" t="e">
        <f t="shared" ref="D12:D19" si="1">SUM($E12:$AS12)</f>
        <v>#VALUE!</v>
      </c>
      <c r="E12" s="436" t="e">
        <f>-'User | C_&amp;_I | Cotton'!$D$40*'User | C_&amp;_I | Cotton'!$D$83</f>
        <v>#VALUE!</v>
      </c>
      <c r="F12" s="374"/>
      <c r="G12" s="365"/>
      <c r="H12" s="365"/>
      <c r="I12" s="365"/>
      <c r="J12" s="365"/>
      <c r="K12" s="365"/>
      <c r="L12" s="365"/>
      <c r="M12" s="365"/>
      <c r="N12" s="365"/>
      <c r="O12" s="374"/>
      <c r="P12" s="365"/>
      <c r="Q12" s="365"/>
      <c r="R12" s="365"/>
      <c r="S12" s="365"/>
      <c r="T12" s="365"/>
      <c r="U12" s="365"/>
      <c r="V12" s="365"/>
      <c r="W12" s="365"/>
      <c r="X12" s="365"/>
      <c r="Y12" s="374"/>
      <c r="Z12" s="365"/>
      <c r="AA12" s="374"/>
      <c r="AB12" s="365"/>
      <c r="AC12" s="365"/>
      <c r="AD12" s="374"/>
      <c r="AE12" s="365"/>
      <c r="AF12" s="374"/>
      <c r="AG12" s="365"/>
      <c r="AH12" s="427"/>
      <c r="AI12" s="365"/>
      <c r="AJ12" s="374"/>
      <c r="AK12" s="365"/>
      <c r="AL12" s="374"/>
      <c r="AM12" s="365"/>
      <c r="AN12" s="365"/>
      <c r="AO12" s="365"/>
      <c r="AP12" s="365"/>
      <c r="AQ12" s="365"/>
      <c r="AR12" s="365"/>
      <c r="AS12" s="374"/>
    </row>
    <row r="13" spans="2:45" x14ac:dyDescent="0.2">
      <c r="B13" s="443" t="s">
        <v>302</v>
      </c>
      <c r="C13" s="420" t="s">
        <v>19</v>
      </c>
      <c r="D13" s="339" t="e">
        <f>SUM($E13:$AS13)</f>
        <v>#VALUE!</v>
      </c>
      <c r="E13" s="436" t="e">
        <f>-'User | C_&amp;_I | Cotton'!$D$40*'User | C_&amp;_I | Cotton'!$D$84</f>
        <v>#VALUE!</v>
      </c>
      <c r="F13" s="374"/>
      <c r="G13" s="372"/>
      <c r="H13" s="372"/>
      <c r="I13" s="372"/>
      <c r="J13" s="372"/>
      <c r="K13" s="372"/>
      <c r="L13" s="372"/>
      <c r="M13" s="372"/>
      <c r="N13" s="372"/>
      <c r="O13" s="376"/>
      <c r="P13" s="372"/>
      <c r="Q13" s="372"/>
      <c r="R13" s="372"/>
      <c r="S13" s="372"/>
      <c r="T13" s="372"/>
      <c r="U13" s="372"/>
      <c r="V13" s="372"/>
      <c r="W13" s="372"/>
      <c r="X13" s="372"/>
      <c r="Y13" s="376"/>
      <c r="Z13" s="372"/>
      <c r="AA13" s="376"/>
      <c r="AB13" s="372"/>
      <c r="AC13" s="372"/>
      <c r="AD13" s="376"/>
      <c r="AE13" s="372"/>
      <c r="AF13" s="376"/>
      <c r="AG13" s="372"/>
      <c r="AH13" s="429"/>
      <c r="AI13" s="372"/>
      <c r="AJ13" s="376"/>
      <c r="AK13" s="372"/>
      <c r="AL13" s="376"/>
      <c r="AM13" s="372"/>
      <c r="AN13" s="372"/>
      <c r="AO13" s="372"/>
      <c r="AP13" s="372"/>
      <c r="AQ13" s="372"/>
      <c r="AR13" s="372"/>
      <c r="AS13" s="376"/>
    </row>
    <row r="14" spans="2:45" x14ac:dyDescent="0.2">
      <c r="B14" s="443" t="s">
        <v>303</v>
      </c>
      <c r="C14" s="420" t="s">
        <v>19</v>
      </c>
      <c r="D14" s="339" t="e">
        <f>SUM($E14:$AS14)</f>
        <v>#VALUE!</v>
      </c>
      <c r="E14" s="436" t="e">
        <f>-'User | C_&amp;_I | Cotton'!$D$40*'User | C_&amp;_I | Cotton'!$D$85*'User | C_&amp;_I | Cotton'!$D$86</f>
        <v>#VALUE!</v>
      </c>
      <c r="F14" s="374"/>
      <c r="G14" s="365"/>
      <c r="H14" s="365"/>
      <c r="I14" s="365"/>
      <c r="J14" s="365"/>
      <c r="K14" s="365"/>
      <c r="L14" s="365"/>
      <c r="M14" s="365"/>
      <c r="N14" s="365"/>
      <c r="O14" s="374"/>
      <c r="P14" s="365"/>
      <c r="Q14" s="365"/>
      <c r="R14" s="365"/>
      <c r="S14" s="365"/>
      <c r="T14" s="365"/>
      <c r="U14" s="365"/>
      <c r="V14" s="365"/>
      <c r="W14" s="365"/>
      <c r="X14" s="365"/>
      <c r="Y14" s="374"/>
      <c r="Z14" s="365"/>
      <c r="AA14" s="374"/>
      <c r="AB14" s="365"/>
      <c r="AC14" s="365"/>
      <c r="AD14" s="374"/>
      <c r="AE14" s="365"/>
      <c r="AF14" s="374"/>
      <c r="AG14" s="365"/>
      <c r="AH14" s="427"/>
      <c r="AI14" s="365"/>
      <c r="AJ14" s="374"/>
      <c r="AK14" s="365"/>
      <c r="AL14" s="374"/>
      <c r="AM14" s="365"/>
      <c r="AN14" s="365"/>
      <c r="AO14" s="365"/>
      <c r="AP14" s="365"/>
      <c r="AQ14" s="365"/>
      <c r="AR14" s="365"/>
      <c r="AS14" s="374"/>
    </row>
    <row r="15" spans="2:45" x14ac:dyDescent="0.2">
      <c r="B15" s="443" t="s">
        <v>304</v>
      </c>
      <c r="C15" s="420" t="s">
        <v>19</v>
      </c>
      <c r="D15" s="339" t="e">
        <f>SUM($E15:$AS15)</f>
        <v>#VALUE!</v>
      </c>
      <c r="E15" s="436" t="e">
        <f>-MAX($F$26:$AS$26)*'User | C_&amp;_I | Cotton'!$D$87</f>
        <v>#VALUE!</v>
      </c>
      <c r="F15" s="374"/>
      <c r="G15" s="365"/>
      <c r="H15" s="365"/>
      <c r="I15" s="365"/>
      <c r="J15" s="365"/>
      <c r="K15" s="365"/>
      <c r="L15" s="365"/>
      <c r="M15" s="365"/>
      <c r="N15" s="365"/>
      <c r="O15" s="374"/>
      <c r="P15" s="365"/>
      <c r="Q15" s="365"/>
      <c r="R15" s="365"/>
      <c r="S15" s="365"/>
      <c r="T15" s="365"/>
      <c r="U15" s="365"/>
      <c r="V15" s="365"/>
      <c r="W15" s="365"/>
      <c r="X15" s="365"/>
      <c r="Y15" s="374"/>
      <c r="Z15" s="365"/>
      <c r="AA15" s="374"/>
      <c r="AB15" s="365"/>
      <c r="AC15" s="365"/>
      <c r="AD15" s="374"/>
      <c r="AE15" s="365"/>
      <c r="AF15" s="374"/>
      <c r="AG15" s="365"/>
      <c r="AH15" s="427"/>
      <c r="AI15" s="365"/>
      <c r="AJ15" s="374"/>
      <c r="AK15" s="365"/>
      <c r="AL15" s="374"/>
      <c r="AM15" s="365"/>
      <c r="AN15" s="365"/>
      <c r="AO15" s="365"/>
      <c r="AP15" s="365"/>
      <c r="AQ15" s="365"/>
      <c r="AR15" s="365"/>
      <c r="AS15" s="374"/>
    </row>
    <row r="16" spans="2:45" x14ac:dyDescent="0.2">
      <c r="B16" s="443" t="s">
        <v>327</v>
      </c>
      <c r="C16" s="420" t="s">
        <v>19</v>
      </c>
      <c r="D16" s="339" t="e">
        <f>SUM($E16:$AS16)</f>
        <v>#VALUE!</v>
      </c>
      <c r="E16" s="436" t="e">
        <f>-'User | C_&amp;_I | Cotton'!$D$88</f>
        <v>#VALUE!</v>
      </c>
      <c r="F16" s="374"/>
      <c r="G16" s="365"/>
      <c r="H16" s="365"/>
      <c r="I16" s="365"/>
      <c r="J16" s="365"/>
      <c r="K16" s="365"/>
      <c r="L16" s="365"/>
      <c r="M16" s="365"/>
      <c r="N16" s="365"/>
      <c r="O16" s="374"/>
      <c r="P16" s="365"/>
      <c r="Q16" s="365"/>
      <c r="R16" s="365"/>
      <c r="S16" s="365"/>
      <c r="T16" s="365"/>
      <c r="U16" s="365"/>
      <c r="V16" s="365"/>
      <c r="W16" s="365"/>
      <c r="X16" s="365"/>
      <c r="Y16" s="374"/>
      <c r="Z16" s="365"/>
      <c r="AA16" s="374"/>
      <c r="AB16" s="365"/>
      <c r="AC16" s="365"/>
      <c r="AD16" s="374" t="e">
        <f>-'User | C_&amp;_I | Cotton'!$D$88</f>
        <v>#VALUE!</v>
      </c>
      <c r="AE16" s="365"/>
      <c r="AF16" s="374"/>
      <c r="AG16" s="365"/>
      <c r="AH16" s="427"/>
      <c r="AI16" s="365"/>
      <c r="AJ16" s="374"/>
      <c r="AK16" s="365"/>
      <c r="AL16" s="374"/>
      <c r="AM16" s="365"/>
      <c r="AN16" s="365"/>
      <c r="AO16" s="365"/>
      <c r="AP16" s="365"/>
      <c r="AQ16" s="365"/>
      <c r="AR16" s="365"/>
      <c r="AS16" s="374"/>
    </row>
    <row r="17" spans="2:45" x14ac:dyDescent="0.2">
      <c r="B17" s="443" t="s">
        <v>306</v>
      </c>
      <c r="C17" s="420" t="s">
        <v>19</v>
      </c>
      <c r="D17" s="339" t="e">
        <f t="shared" si="1"/>
        <v>#VALUE!</v>
      </c>
      <c r="E17" s="436" t="e">
        <f>-SUMIFS('User | C_&amp;_I | Cotton'!$D$94:$D$107,'User | C_&amp;_I | Cotton'!O$94:O$107,"=1")</f>
        <v>#VALUE!</v>
      </c>
      <c r="F17" s="374">
        <f>-SUMIFS('User | C_&amp;_I | Cotton'!$D$94:$D$107,'User | C_&amp;_I | Cotton'!P$94:P$107,"=1")</f>
        <v>0</v>
      </c>
      <c r="G17" s="365">
        <f>-SUMIFS('User | C_&amp;_I | Cotton'!$D$94:$D$107,'User | C_&amp;_I | Cotton'!Q$94:Q$107,"=1")</f>
        <v>0</v>
      </c>
      <c r="H17" s="365">
        <f>-SUMIFS('User | C_&amp;_I | Cotton'!$D$94:$D$107,'User | C_&amp;_I | Cotton'!R$94:R$107,"=1")</f>
        <v>0</v>
      </c>
      <c r="I17" s="365">
        <f>-SUMIFS('User | C_&amp;_I | Cotton'!$D$94:$D$107,'User | C_&amp;_I | Cotton'!S$94:S$107,"=1")</f>
        <v>0</v>
      </c>
      <c r="J17" s="365">
        <f>-SUMIFS('User | C_&amp;_I | Cotton'!$D$94:$D$107,'User | C_&amp;_I | Cotton'!T$94:T$107,"=1")</f>
        <v>0</v>
      </c>
      <c r="K17" s="365">
        <f>-SUMIFS('User | C_&amp;_I | Cotton'!$D$94:$D$107,'User | C_&amp;_I | Cotton'!U$94:U$107,"=1")</f>
        <v>0</v>
      </c>
      <c r="L17" s="365">
        <f>-SUMIFS('User | C_&amp;_I | Cotton'!$D$94:$D$107,'User | C_&amp;_I | Cotton'!V$94:V$107,"=1")</f>
        <v>0</v>
      </c>
      <c r="M17" s="365">
        <f>-SUMIFS('User | C_&amp;_I | Cotton'!$D$94:$D$107,'User | C_&amp;_I | Cotton'!W$94:W$107,"=1")</f>
        <v>0</v>
      </c>
      <c r="N17" s="365">
        <f>-SUMIFS('User | C_&amp;_I | Cotton'!$D$94:$D$107,'User | C_&amp;_I | Cotton'!X$94:X$107,"=1")</f>
        <v>0</v>
      </c>
      <c r="O17" s="374" t="e">
        <f>-SUMIFS('User | C_&amp;_I | Cotton'!$D$94:$D$107,'User | C_&amp;_I | Cotton'!Y$94:Y$107,"=1")</f>
        <v>#VALUE!</v>
      </c>
      <c r="P17" s="365">
        <f>-SUMIFS('User | C_&amp;_I | Cotton'!$D$94:$D$107,'User | C_&amp;_I | Cotton'!Z$94:Z$107,"=1")</f>
        <v>0</v>
      </c>
      <c r="Q17" s="365">
        <f>-SUMIFS('User | C_&amp;_I | Cotton'!$D$94:$D$107,'User | C_&amp;_I | Cotton'!AA$94:AA$107,"=1")</f>
        <v>0</v>
      </c>
      <c r="R17" s="365">
        <f>-SUMIFS('User | C_&amp;_I | Cotton'!$D$94:$D$107,'User | C_&amp;_I | Cotton'!AB$94:AB$107,"=1")</f>
        <v>0</v>
      </c>
      <c r="S17" s="365">
        <f>-SUMIFS('User | C_&amp;_I | Cotton'!$D$94:$D$107,'User | C_&amp;_I | Cotton'!AC$94:AC$107,"=1")</f>
        <v>0</v>
      </c>
      <c r="T17" s="365">
        <f>-SUMIFS('User | C_&amp;_I | Cotton'!$D$94:$D$107,'User | C_&amp;_I | Cotton'!AD$94:AD$107,"=1")</f>
        <v>0</v>
      </c>
      <c r="U17" s="365">
        <f>-SUMIFS('User | C_&amp;_I | Cotton'!$D$94:$D$107,'User | C_&amp;_I | Cotton'!AE$94:AE$107,"=1")</f>
        <v>0</v>
      </c>
      <c r="V17" s="365">
        <f>-SUMIFS('User | C_&amp;_I | Cotton'!$D$94:$D$107,'User | C_&amp;_I | Cotton'!AF$94:AF$107,"=1")</f>
        <v>0</v>
      </c>
      <c r="W17" s="365">
        <f>-SUMIFS('User | C_&amp;_I | Cotton'!$D$94:$D$107,'User | C_&amp;_I | Cotton'!AG$94:AG$107,"=1")</f>
        <v>0</v>
      </c>
      <c r="X17" s="365">
        <f>-SUMIFS('User | C_&amp;_I | Cotton'!$D$94:$D$107,'User | C_&amp;_I | Cotton'!AH$94:AH$107,"=1")</f>
        <v>0</v>
      </c>
      <c r="Y17" s="374" t="e">
        <f>-SUMIFS('User | C_&amp;_I | Cotton'!$D$94:$D$107,'User | C_&amp;_I | Cotton'!AI$94:AI$107,"=1")</f>
        <v>#VALUE!</v>
      </c>
      <c r="Z17" s="365">
        <f>-SUMIFS('User | C_&amp;_I | Cotton'!$D$94:$D$107,'User | C_&amp;_I | Cotton'!AJ$94:AJ$107,"=1")</f>
        <v>0</v>
      </c>
      <c r="AA17" s="374">
        <f>-SUMIFS('User | C_&amp;_I | Cotton'!$D$94:$D$107,'User | C_&amp;_I | Cotton'!AK$94:AK$107,"=1")</f>
        <v>0</v>
      </c>
      <c r="AB17" s="365">
        <f>-SUMIFS('User | C_&amp;_I | Cotton'!$D$94:$D$107,'User | C_&amp;_I | Cotton'!AL$94:AL$107,"=1")</f>
        <v>0</v>
      </c>
      <c r="AC17" s="365">
        <f>-SUMIFS('User | C_&amp;_I | Cotton'!$D$94:$D$107,'User | C_&amp;_I | Cotton'!AM$94:AM$107,"=1")</f>
        <v>0</v>
      </c>
      <c r="AD17" s="374" t="e">
        <f>-SUMIFS('User | C_&amp;_I | Cotton'!$D$94:$D$107,'User | C_&amp;_I | Cotton'!AN$94:AN$107,"=1")</f>
        <v>#VALUE!</v>
      </c>
      <c r="AE17" s="365">
        <f>-SUMIFS('User | C_&amp;_I | Cotton'!$D$94:$D$107,'User | C_&amp;_I | Cotton'!AO$94:AO$107,"=1")</f>
        <v>0</v>
      </c>
      <c r="AF17" s="374">
        <f>-SUMIFS('User | C_&amp;_I | Cotton'!$D$94:$D$107,'User | C_&amp;_I | Cotton'!AP$94:AP$107,"=1")</f>
        <v>0</v>
      </c>
      <c r="AG17" s="365">
        <f>-SUMIFS('User | C_&amp;_I | Cotton'!$D$94:$D$107,'User | C_&amp;_I | Cotton'!AQ$94:AQ$107,"=1")</f>
        <v>0</v>
      </c>
      <c r="AH17" s="427">
        <f>-SUMIFS('User | C_&amp;_I | Cotton'!$D$94:$D$107,'User | C_&amp;_I | Cotton'!AR$94:AR$107,"=1")</f>
        <v>0</v>
      </c>
      <c r="AI17" s="365" t="e">
        <f>-SUMIFS('User | C_&amp;_I | Cotton'!$D$94:$D$107,'User | C_&amp;_I | Cotton'!AS$94:AS$107,"=1")</f>
        <v>#VALUE!</v>
      </c>
      <c r="AJ17" s="374">
        <f>-SUMIFS('User | C_&amp;_I | Cotton'!$D$94:$D$107,'User | C_&amp;_I | Cotton'!AT$94:AT$107,"=1")</f>
        <v>0</v>
      </c>
      <c r="AK17" s="365">
        <f>-SUMIFS('User | C_&amp;_I | Cotton'!$D$94:$D$107,'User | C_&amp;_I | Cotton'!AU$94:AU$107,"=1")</f>
        <v>0</v>
      </c>
      <c r="AL17" s="374">
        <f>-SUMIFS('User | C_&amp;_I | Cotton'!$D$94:$D$107,'User | C_&amp;_I | Cotton'!AV$94:AV$107,"=1")</f>
        <v>0</v>
      </c>
      <c r="AM17" s="365">
        <f>-SUMIFS('User | C_&amp;_I | Cotton'!$D$94:$D$107,'User | C_&amp;_I | Cotton'!AW$94:AW$107,"=1")</f>
        <v>0</v>
      </c>
      <c r="AN17" s="365">
        <f>-SUMIFS('User | C_&amp;_I | Cotton'!$D$94:$D$107,'User | C_&amp;_I | Cotton'!AX$94:AX$107,"=1")</f>
        <v>0</v>
      </c>
      <c r="AO17" s="365">
        <f>-SUMIFS('User | C_&amp;_I | Cotton'!$D$94:$D$107,'User | C_&amp;_I | Cotton'!AY$94:AY$107,"=1")</f>
        <v>0</v>
      </c>
      <c r="AP17" s="365">
        <f>-SUMIFS('User | C_&amp;_I | Cotton'!$D$94:$D$107,'User | C_&amp;_I | Cotton'!AZ$94:AZ$107,"=1")</f>
        <v>0</v>
      </c>
      <c r="AQ17" s="365">
        <f>-SUMIFS('User | C_&amp;_I | Cotton'!$D$94:$D$107,'User | C_&amp;_I | Cotton'!BA$94:BA$107,"=1")</f>
        <v>0</v>
      </c>
      <c r="AR17" s="365">
        <f>-SUMIFS('User | C_&amp;_I | Cotton'!$D$94:$D$107,'User | C_&amp;_I | Cotton'!BB$94:BB$107,"=1")</f>
        <v>0</v>
      </c>
      <c r="AS17" s="374" t="e">
        <f>-SUMIFS('User | C_&amp;_I | Cotton'!$D$94:$D$107,'User | C_&amp;_I | Cotton'!BC$94:BC$107,"=1")</f>
        <v>#VALUE!</v>
      </c>
    </row>
    <row r="18" spans="2:45" x14ac:dyDescent="0.2">
      <c r="B18" s="443" t="s">
        <v>307</v>
      </c>
      <c r="C18" s="420" t="s">
        <v>19</v>
      </c>
      <c r="D18" s="339" t="e">
        <f t="shared" si="1"/>
        <v>#VALUE!</v>
      </c>
      <c r="E18" s="436"/>
      <c r="F18" s="374" t="e">
        <f>-'User | C_&amp;_I | Cotton'!D$20</f>
        <v>#VALUE!</v>
      </c>
      <c r="G18" s="365" t="e">
        <f>-'User | C_&amp;_I | Cotton'!E$20</f>
        <v>#VALUE!</v>
      </c>
      <c r="H18" s="365" t="e">
        <f>-'User | C_&amp;_I | Cotton'!F$20</f>
        <v>#VALUE!</v>
      </c>
      <c r="I18" s="365" t="e">
        <f>-'User | C_&amp;_I | Cotton'!G$20</f>
        <v>#VALUE!</v>
      </c>
      <c r="J18" s="365" t="e">
        <f>-'User | C_&amp;_I | Cotton'!H$20</f>
        <v>#VALUE!</v>
      </c>
      <c r="K18" s="365" t="e">
        <f>-'User | C_&amp;_I | Cotton'!I$20</f>
        <v>#VALUE!</v>
      </c>
      <c r="L18" s="365" t="e">
        <f>-'User | C_&amp;_I | Cotton'!J$20</f>
        <v>#VALUE!</v>
      </c>
      <c r="M18" s="365" t="e">
        <f>-'User | C_&amp;_I | Cotton'!K$20</f>
        <v>#VALUE!</v>
      </c>
      <c r="N18" s="365" t="e">
        <f>-'User | C_&amp;_I | Cotton'!L$20</f>
        <v>#VALUE!</v>
      </c>
      <c r="O18" s="374" t="e">
        <f>-'User | C_&amp;_I | Cotton'!M$20</f>
        <v>#VALUE!</v>
      </c>
      <c r="P18" s="365" t="e">
        <f>-'User | C_&amp;_I | Cotton'!N$20</f>
        <v>#VALUE!</v>
      </c>
      <c r="Q18" s="365" t="e">
        <f>-'User | C_&amp;_I | Cotton'!O$20</f>
        <v>#VALUE!</v>
      </c>
      <c r="R18" s="365" t="e">
        <f>-'User | C_&amp;_I | Cotton'!P$20</f>
        <v>#VALUE!</v>
      </c>
      <c r="S18" s="365" t="e">
        <f>-'User | C_&amp;_I | Cotton'!Q$20</f>
        <v>#VALUE!</v>
      </c>
      <c r="T18" s="365" t="e">
        <f>-'User | C_&amp;_I | Cotton'!R$20</f>
        <v>#VALUE!</v>
      </c>
      <c r="U18" s="365" t="e">
        <f>T$18</f>
        <v>#VALUE!</v>
      </c>
      <c r="V18" s="365" t="e">
        <f t="shared" ref="V18:AS18" si="2">U$18</f>
        <v>#VALUE!</v>
      </c>
      <c r="W18" s="365" t="e">
        <f t="shared" si="2"/>
        <v>#VALUE!</v>
      </c>
      <c r="X18" s="365" t="e">
        <f t="shared" si="2"/>
        <v>#VALUE!</v>
      </c>
      <c r="Y18" s="374" t="e">
        <f t="shared" si="2"/>
        <v>#VALUE!</v>
      </c>
      <c r="Z18" s="365" t="e">
        <f t="shared" si="2"/>
        <v>#VALUE!</v>
      </c>
      <c r="AA18" s="374" t="e">
        <f t="shared" si="2"/>
        <v>#VALUE!</v>
      </c>
      <c r="AB18" s="365" t="e">
        <f t="shared" si="2"/>
        <v>#VALUE!</v>
      </c>
      <c r="AC18" s="365" t="e">
        <f t="shared" si="2"/>
        <v>#VALUE!</v>
      </c>
      <c r="AD18" s="374" t="e">
        <f t="shared" si="2"/>
        <v>#VALUE!</v>
      </c>
      <c r="AE18" s="365" t="e">
        <f t="shared" si="2"/>
        <v>#VALUE!</v>
      </c>
      <c r="AF18" s="374" t="e">
        <f t="shared" si="2"/>
        <v>#VALUE!</v>
      </c>
      <c r="AG18" s="365" t="e">
        <f t="shared" si="2"/>
        <v>#VALUE!</v>
      </c>
      <c r="AH18" s="427" t="e">
        <f t="shared" si="2"/>
        <v>#VALUE!</v>
      </c>
      <c r="AI18" s="365" t="e">
        <f t="shared" si="2"/>
        <v>#VALUE!</v>
      </c>
      <c r="AJ18" s="374" t="e">
        <f t="shared" si="2"/>
        <v>#VALUE!</v>
      </c>
      <c r="AK18" s="365" t="e">
        <f t="shared" si="2"/>
        <v>#VALUE!</v>
      </c>
      <c r="AL18" s="374" t="e">
        <f t="shared" si="2"/>
        <v>#VALUE!</v>
      </c>
      <c r="AM18" s="365" t="e">
        <f t="shared" si="2"/>
        <v>#VALUE!</v>
      </c>
      <c r="AN18" s="365" t="e">
        <f t="shared" si="2"/>
        <v>#VALUE!</v>
      </c>
      <c r="AO18" s="365" t="e">
        <f t="shared" si="2"/>
        <v>#VALUE!</v>
      </c>
      <c r="AP18" s="365" t="e">
        <f t="shared" si="2"/>
        <v>#VALUE!</v>
      </c>
      <c r="AQ18" s="365" t="e">
        <f t="shared" si="2"/>
        <v>#VALUE!</v>
      </c>
      <c r="AR18" s="365" t="e">
        <f t="shared" si="2"/>
        <v>#VALUE!</v>
      </c>
      <c r="AS18" s="374" t="e">
        <f t="shared" si="2"/>
        <v>#VALUE!</v>
      </c>
    </row>
    <row r="19" spans="2:45" x14ac:dyDescent="0.2">
      <c r="B19" s="443" t="s">
        <v>308</v>
      </c>
      <c r="C19" s="420" t="s">
        <v>19</v>
      </c>
      <c r="D19" s="339" t="e">
        <f t="shared" ca="1" si="1"/>
        <v>#VALUE!</v>
      </c>
      <c r="E19" s="436"/>
      <c r="F19" s="374" t="e">
        <f ca="1">-'User | C_&amp;_I | Cotton'!D$21</f>
        <v>#VALUE!</v>
      </c>
      <c r="G19" s="365" t="e">
        <f ca="1">-'User | C_&amp;_I | Cotton'!E$21</f>
        <v>#VALUE!</v>
      </c>
      <c r="H19" s="365" t="e">
        <f ca="1">-'User | C_&amp;_I | Cotton'!F$21</f>
        <v>#VALUE!</v>
      </c>
      <c r="I19" s="365" t="e">
        <f ca="1">-'User | C_&amp;_I | Cotton'!G$21</f>
        <v>#VALUE!</v>
      </c>
      <c r="J19" s="365" t="e">
        <f ca="1">-'User | C_&amp;_I | Cotton'!H$21</f>
        <v>#VALUE!</v>
      </c>
      <c r="K19" s="365" t="e">
        <f ca="1">-'User | C_&amp;_I | Cotton'!I$21</f>
        <v>#VALUE!</v>
      </c>
      <c r="L19" s="365" t="e">
        <f ca="1">-'User | C_&amp;_I | Cotton'!J$21</f>
        <v>#VALUE!</v>
      </c>
      <c r="M19" s="365" t="e">
        <f ca="1">-'User | C_&amp;_I | Cotton'!K$21</f>
        <v>#VALUE!</v>
      </c>
      <c r="N19" s="365" t="e">
        <f ca="1">-'User | C_&amp;_I | Cotton'!L$21</f>
        <v>#VALUE!</v>
      </c>
      <c r="O19" s="374" t="e">
        <f ca="1">-'User | C_&amp;_I | Cotton'!M$21</f>
        <v>#VALUE!</v>
      </c>
      <c r="P19" s="365" t="e">
        <f ca="1">-'User | C_&amp;_I | Cotton'!N$21</f>
        <v>#VALUE!</v>
      </c>
      <c r="Q19" s="365" t="e">
        <f ca="1">-'User | C_&amp;_I | Cotton'!O$21</f>
        <v>#VALUE!</v>
      </c>
      <c r="R19" s="365" t="e">
        <f ca="1">-'User | C_&amp;_I | Cotton'!P$21</f>
        <v>#VALUE!</v>
      </c>
      <c r="S19" s="365" t="e">
        <f ca="1">-'User | C_&amp;_I | Cotton'!Q$21</f>
        <v>#VALUE!</v>
      </c>
      <c r="T19" s="365" t="e">
        <f ca="1">-'User | C_&amp;_I | Cotton'!R$21</f>
        <v>#VALUE!</v>
      </c>
      <c r="U19" s="365" t="e">
        <f ca="1">T$19</f>
        <v>#VALUE!</v>
      </c>
      <c r="V19" s="365" t="e">
        <f t="shared" ref="V19:AS19" ca="1" si="3">U$19</f>
        <v>#VALUE!</v>
      </c>
      <c r="W19" s="365" t="e">
        <f t="shared" ca="1" si="3"/>
        <v>#VALUE!</v>
      </c>
      <c r="X19" s="365" t="e">
        <f t="shared" ca="1" si="3"/>
        <v>#VALUE!</v>
      </c>
      <c r="Y19" s="374" t="e">
        <f t="shared" ca="1" si="3"/>
        <v>#VALUE!</v>
      </c>
      <c r="Z19" s="365" t="e">
        <f t="shared" ca="1" si="3"/>
        <v>#VALUE!</v>
      </c>
      <c r="AA19" s="374" t="e">
        <f t="shared" ca="1" si="3"/>
        <v>#VALUE!</v>
      </c>
      <c r="AB19" s="365" t="e">
        <f t="shared" ca="1" si="3"/>
        <v>#VALUE!</v>
      </c>
      <c r="AC19" s="365" t="e">
        <f t="shared" ca="1" si="3"/>
        <v>#VALUE!</v>
      </c>
      <c r="AD19" s="374" t="e">
        <f t="shared" ca="1" si="3"/>
        <v>#VALUE!</v>
      </c>
      <c r="AE19" s="365" t="e">
        <f t="shared" ca="1" si="3"/>
        <v>#VALUE!</v>
      </c>
      <c r="AF19" s="374" t="e">
        <f t="shared" ca="1" si="3"/>
        <v>#VALUE!</v>
      </c>
      <c r="AG19" s="365" t="e">
        <f t="shared" ca="1" si="3"/>
        <v>#VALUE!</v>
      </c>
      <c r="AH19" s="427" t="e">
        <f t="shared" ca="1" si="3"/>
        <v>#VALUE!</v>
      </c>
      <c r="AI19" s="365" t="e">
        <f t="shared" ca="1" si="3"/>
        <v>#VALUE!</v>
      </c>
      <c r="AJ19" s="374" t="e">
        <f t="shared" ca="1" si="3"/>
        <v>#VALUE!</v>
      </c>
      <c r="AK19" s="365" t="e">
        <f t="shared" ca="1" si="3"/>
        <v>#VALUE!</v>
      </c>
      <c r="AL19" s="374" t="e">
        <f t="shared" ca="1" si="3"/>
        <v>#VALUE!</v>
      </c>
      <c r="AM19" s="365" t="e">
        <f t="shared" ca="1" si="3"/>
        <v>#VALUE!</v>
      </c>
      <c r="AN19" s="365" t="e">
        <f t="shared" ca="1" si="3"/>
        <v>#VALUE!</v>
      </c>
      <c r="AO19" s="365" t="e">
        <f t="shared" ca="1" si="3"/>
        <v>#VALUE!</v>
      </c>
      <c r="AP19" s="365" t="e">
        <f t="shared" ca="1" si="3"/>
        <v>#VALUE!</v>
      </c>
      <c r="AQ19" s="365" t="e">
        <f t="shared" ca="1" si="3"/>
        <v>#VALUE!</v>
      </c>
      <c r="AR19" s="365" t="e">
        <f t="shared" ca="1" si="3"/>
        <v>#VALUE!</v>
      </c>
      <c r="AS19" s="374" t="e">
        <f t="shared" ca="1" si="3"/>
        <v>#VALUE!</v>
      </c>
    </row>
    <row r="20" spans="2:45" x14ac:dyDescent="0.2">
      <c r="B20" s="443" t="s">
        <v>309</v>
      </c>
      <c r="C20" s="420" t="s">
        <v>19</v>
      </c>
      <c r="D20" s="339" t="e">
        <f>SUM($E20:$AS20)</f>
        <v>#VALUE!</v>
      </c>
      <c r="E20" s="436"/>
      <c r="F20" s="374" t="e">
        <f>-'User | C_&amp;_I | Cotton'!D$23</f>
        <v>#VALUE!</v>
      </c>
      <c r="G20" s="365" t="e">
        <f>-'User | C_&amp;_I | Cotton'!E$23</f>
        <v>#VALUE!</v>
      </c>
      <c r="H20" s="365" t="e">
        <f>-'User | C_&amp;_I | Cotton'!F$23</f>
        <v>#VALUE!</v>
      </c>
      <c r="I20" s="365" t="e">
        <f>-'User | C_&amp;_I | Cotton'!G$23</f>
        <v>#VALUE!</v>
      </c>
      <c r="J20" s="365" t="e">
        <f>-'User | C_&amp;_I | Cotton'!H$23</f>
        <v>#VALUE!</v>
      </c>
      <c r="K20" s="365" t="e">
        <f>-'User | C_&amp;_I | Cotton'!I$23</f>
        <v>#VALUE!</v>
      </c>
      <c r="L20" s="365" t="e">
        <f>-'User | C_&amp;_I | Cotton'!J$23</f>
        <v>#VALUE!</v>
      </c>
      <c r="M20" s="365" t="e">
        <f>-'User | C_&amp;_I | Cotton'!K$23</f>
        <v>#VALUE!</v>
      </c>
      <c r="N20" s="365" t="e">
        <f>-'User | C_&amp;_I | Cotton'!L$23</f>
        <v>#VALUE!</v>
      </c>
      <c r="O20" s="374" t="e">
        <f>-'User | C_&amp;_I | Cotton'!M$23</f>
        <v>#VALUE!</v>
      </c>
      <c r="P20" s="365" t="e">
        <f>-'User | C_&amp;_I | Cotton'!N$23</f>
        <v>#VALUE!</v>
      </c>
      <c r="Q20" s="365" t="e">
        <f>-'User | C_&amp;_I | Cotton'!O$23</f>
        <v>#VALUE!</v>
      </c>
      <c r="R20" s="365" t="e">
        <f>-'User | C_&amp;_I | Cotton'!P$23</f>
        <v>#VALUE!</v>
      </c>
      <c r="S20" s="365" t="e">
        <f>-'User | C_&amp;_I | Cotton'!Q$23</f>
        <v>#VALUE!</v>
      </c>
      <c r="T20" s="365" t="e">
        <f>-'User | C_&amp;_I | Cotton'!R$23</f>
        <v>#VALUE!</v>
      </c>
      <c r="U20" s="365" t="e">
        <f>T$20</f>
        <v>#VALUE!</v>
      </c>
      <c r="V20" s="365" t="e">
        <f t="shared" ref="V20:AS20" si="4">U$20</f>
        <v>#VALUE!</v>
      </c>
      <c r="W20" s="365" t="e">
        <f t="shared" si="4"/>
        <v>#VALUE!</v>
      </c>
      <c r="X20" s="365" t="e">
        <f t="shared" si="4"/>
        <v>#VALUE!</v>
      </c>
      <c r="Y20" s="374" t="e">
        <f t="shared" si="4"/>
        <v>#VALUE!</v>
      </c>
      <c r="Z20" s="365" t="e">
        <f t="shared" si="4"/>
        <v>#VALUE!</v>
      </c>
      <c r="AA20" s="374" t="e">
        <f t="shared" si="4"/>
        <v>#VALUE!</v>
      </c>
      <c r="AB20" s="365" t="e">
        <f t="shared" si="4"/>
        <v>#VALUE!</v>
      </c>
      <c r="AC20" s="365" t="e">
        <f t="shared" si="4"/>
        <v>#VALUE!</v>
      </c>
      <c r="AD20" s="374" t="e">
        <f t="shared" si="4"/>
        <v>#VALUE!</v>
      </c>
      <c r="AE20" s="365" t="e">
        <f t="shared" si="4"/>
        <v>#VALUE!</v>
      </c>
      <c r="AF20" s="374" t="e">
        <f t="shared" si="4"/>
        <v>#VALUE!</v>
      </c>
      <c r="AG20" s="365" t="e">
        <f t="shared" si="4"/>
        <v>#VALUE!</v>
      </c>
      <c r="AH20" s="427" t="e">
        <f t="shared" si="4"/>
        <v>#VALUE!</v>
      </c>
      <c r="AI20" s="365" t="e">
        <f t="shared" si="4"/>
        <v>#VALUE!</v>
      </c>
      <c r="AJ20" s="374" t="e">
        <f t="shared" si="4"/>
        <v>#VALUE!</v>
      </c>
      <c r="AK20" s="365" t="e">
        <f t="shared" si="4"/>
        <v>#VALUE!</v>
      </c>
      <c r="AL20" s="374" t="e">
        <f t="shared" si="4"/>
        <v>#VALUE!</v>
      </c>
      <c r="AM20" s="365" t="e">
        <f t="shared" si="4"/>
        <v>#VALUE!</v>
      </c>
      <c r="AN20" s="365" t="e">
        <f t="shared" si="4"/>
        <v>#VALUE!</v>
      </c>
      <c r="AO20" s="365" t="e">
        <f t="shared" si="4"/>
        <v>#VALUE!</v>
      </c>
      <c r="AP20" s="365" t="e">
        <f t="shared" si="4"/>
        <v>#VALUE!</v>
      </c>
      <c r="AQ20" s="365" t="e">
        <f t="shared" si="4"/>
        <v>#VALUE!</v>
      </c>
      <c r="AR20" s="365" t="e">
        <f t="shared" si="4"/>
        <v>#VALUE!</v>
      </c>
      <c r="AS20" s="374" t="e">
        <f t="shared" si="4"/>
        <v>#VALUE!</v>
      </c>
    </row>
    <row r="21" spans="2:45" x14ac:dyDescent="0.2">
      <c r="B21" s="443" t="s">
        <v>310</v>
      </c>
      <c r="C21" s="420" t="s">
        <v>19</v>
      </c>
      <c r="D21" s="339" t="e">
        <f>SUM($E21:$AS21)</f>
        <v>#VALUE!</v>
      </c>
      <c r="E21" s="436"/>
      <c r="F21" s="374" t="e">
        <f>-'User | C_&amp;_I | Cotton'!D$28*'User | C_&amp;_I | Cotton'!$D$134</f>
        <v>#VALUE!</v>
      </c>
      <c r="G21" s="365" t="e">
        <f>-'User | C_&amp;_I | Cotton'!E$28*'User | C_&amp;_I | Cotton'!$D$134</f>
        <v>#VALUE!</v>
      </c>
      <c r="H21" s="365" t="e">
        <f>-'User | C_&amp;_I | Cotton'!F$28*'User | C_&amp;_I | Cotton'!$D$134</f>
        <v>#VALUE!</v>
      </c>
      <c r="I21" s="365" t="e">
        <f>-'User | C_&amp;_I | Cotton'!G$28*'User | C_&amp;_I | Cotton'!$D$134</f>
        <v>#VALUE!</v>
      </c>
      <c r="J21" s="365" t="e">
        <f>-'User | C_&amp;_I | Cotton'!H$28*'User | C_&amp;_I | Cotton'!$D$134</f>
        <v>#VALUE!</v>
      </c>
      <c r="K21" s="365" t="e">
        <f>-'User | C_&amp;_I | Cotton'!I$28*'User | C_&amp;_I | Cotton'!$D$134</f>
        <v>#VALUE!</v>
      </c>
      <c r="L21" s="365" t="e">
        <f>-'User | C_&amp;_I | Cotton'!J$28*'User | C_&amp;_I | Cotton'!$D$134</f>
        <v>#VALUE!</v>
      </c>
      <c r="M21" s="365" t="e">
        <f>-'User | C_&amp;_I | Cotton'!K$28*'User | C_&amp;_I | Cotton'!$D$134</f>
        <v>#VALUE!</v>
      </c>
      <c r="N21" s="365" t="e">
        <f>-'User | C_&amp;_I | Cotton'!L$28*'User | C_&amp;_I | Cotton'!$D$134</f>
        <v>#VALUE!</v>
      </c>
      <c r="O21" s="374" t="e">
        <f>-'User | C_&amp;_I | Cotton'!M$28*'User | C_&amp;_I | Cotton'!$D$134</f>
        <v>#VALUE!</v>
      </c>
      <c r="P21" s="365" t="e">
        <f>-'User | C_&amp;_I | Cotton'!N$28*'User | C_&amp;_I | Cotton'!$D$134</f>
        <v>#VALUE!</v>
      </c>
      <c r="Q21" s="365" t="e">
        <f>-'User | C_&amp;_I | Cotton'!O$28*'User | C_&amp;_I | Cotton'!$D$134</f>
        <v>#VALUE!</v>
      </c>
      <c r="R21" s="365" t="e">
        <f t="shared" ref="R21:AS21" si="5">Q$21</f>
        <v>#VALUE!</v>
      </c>
      <c r="S21" s="365" t="e">
        <f t="shared" si="5"/>
        <v>#VALUE!</v>
      </c>
      <c r="T21" s="365" t="e">
        <f t="shared" si="5"/>
        <v>#VALUE!</v>
      </c>
      <c r="U21" s="365" t="e">
        <f t="shared" si="5"/>
        <v>#VALUE!</v>
      </c>
      <c r="V21" s="365" t="e">
        <f t="shared" si="5"/>
        <v>#VALUE!</v>
      </c>
      <c r="W21" s="365" t="e">
        <f t="shared" si="5"/>
        <v>#VALUE!</v>
      </c>
      <c r="X21" s="365" t="e">
        <f t="shared" si="5"/>
        <v>#VALUE!</v>
      </c>
      <c r="Y21" s="374" t="e">
        <f t="shared" si="5"/>
        <v>#VALUE!</v>
      </c>
      <c r="Z21" s="365" t="e">
        <f t="shared" si="5"/>
        <v>#VALUE!</v>
      </c>
      <c r="AA21" s="374" t="e">
        <f t="shared" si="5"/>
        <v>#VALUE!</v>
      </c>
      <c r="AB21" s="365" t="e">
        <f t="shared" si="5"/>
        <v>#VALUE!</v>
      </c>
      <c r="AC21" s="365" t="e">
        <f t="shared" si="5"/>
        <v>#VALUE!</v>
      </c>
      <c r="AD21" s="374" t="e">
        <f t="shared" si="5"/>
        <v>#VALUE!</v>
      </c>
      <c r="AE21" s="365" t="e">
        <f t="shared" si="5"/>
        <v>#VALUE!</v>
      </c>
      <c r="AF21" s="374" t="e">
        <f t="shared" si="5"/>
        <v>#VALUE!</v>
      </c>
      <c r="AG21" s="365" t="e">
        <f t="shared" si="5"/>
        <v>#VALUE!</v>
      </c>
      <c r="AH21" s="427" t="e">
        <f t="shared" si="5"/>
        <v>#VALUE!</v>
      </c>
      <c r="AI21" s="365" t="e">
        <f t="shared" si="5"/>
        <v>#VALUE!</v>
      </c>
      <c r="AJ21" s="374" t="e">
        <f t="shared" si="5"/>
        <v>#VALUE!</v>
      </c>
      <c r="AK21" s="365" t="e">
        <f t="shared" si="5"/>
        <v>#VALUE!</v>
      </c>
      <c r="AL21" s="374" t="e">
        <f t="shared" si="5"/>
        <v>#VALUE!</v>
      </c>
      <c r="AM21" s="365" t="e">
        <f t="shared" si="5"/>
        <v>#VALUE!</v>
      </c>
      <c r="AN21" s="365" t="e">
        <f t="shared" si="5"/>
        <v>#VALUE!</v>
      </c>
      <c r="AO21" s="365" t="e">
        <f t="shared" si="5"/>
        <v>#VALUE!</v>
      </c>
      <c r="AP21" s="365" t="e">
        <f t="shared" si="5"/>
        <v>#VALUE!</v>
      </c>
      <c r="AQ21" s="365" t="e">
        <f t="shared" si="5"/>
        <v>#VALUE!</v>
      </c>
      <c r="AR21" s="365" t="e">
        <f t="shared" si="5"/>
        <v>#VALUE!</v>
      </c>
      <c r="AS21" s="374" t="e">
        <f t="shared" si="5"/>
        <v>#VALUE!</v>
      </c>
    </row>
    <row r="22" spans="2:45" x14ac:dyDescent="0.2">
      <c r="B22" s="445"/>
      <c r="C22" s="422"/>
      <c r="D22" s="341"/>
      <c r="E22" s="438"/>
      <c r="F22" s="377"/>
      <c r="G22" s="367"/>
      <c r="H22" s="367"/>
      <c r="I22" s="367"/>
      <c r="J22" s="367"/>
      <c r="K22" s="367"/>
      <c r="L22" s="367"/>
      <c r="M22" s="367"/>
      <c r="N22" s="367"/>
      <c r="O22" s="377"/>
      <c r="P22" s="367"/>
      <c r="Q22" s="367"/>
      <c r="R22" s="367"/>
      <c r="S22" s="367"/>
      <c r="T22" s="367"/>
      <c r="U22" s="367"/>
      <c r="V22" s="367"/>
      <c r="W22" s="367"/>
      <c r="X22" s="367"/>
      <c r="Y22" s="377"/>
      <c r="Z22" s="367"/>
      <c r="AA22" s="377"/>
      <c r="AB22" s="367"/>
      <c r="AC22" s="367"/>
      <c r="AD22" s="377"/>
      <c r="AE22" s="367"/>
      <c r="AF22" s="377"/>
      <c r="AG22" s="367"/>
      <c r="AH22" s="430"/>
      <c r="AI22" s="367"/>
      <c r="AJ22" s="377"/>
      <c r="AK22" s="367"/>
      <c r="AL22" s="377"/>
      <c r="AM22" s="367"/>
      <c r="AN22" s="367"/>
      <c r="AO22" s="367"/>
      <c r="AP22" s="367"/>
      <c r="AQ22" s="367"/>
      <c r="AR22" s="367"/>
      <c r="AS22" s="377"/>
    </row>
    <row r="23" spans="2:45" s="35" customFormat="1" x14ac:dyDescent="0.2">
      <c r="B23" s="358" t="s">
        <v>311</v>
      </c>
      <c r="C23" s="425" t="s">
        <v>19</v>
      </c>
      <c r="D23" s="392" t="e">
        <f>SUM($E23:$AS23)</f>
        <v>#VALUE!</v>
      </c>
      <c r="E23" s="439" t="e">
        <f>SUM(E$10:E$21)</f>
        <v>#VALUE!</v>
      </c>
      <c r="F23" s="378" t="e">
        <f ca="1">SUM(F$10:F$21)</f>
        <v>#VALUE!</v>
      </c>
      <c r="G23" s="368" t="e">
        <f t="shared" ref="G23:AQ23" ca="1" si="6">SUM(G$10:G$21)</f>
        <v>#VALUE!</v>
      </c>
      <c r="H23" s="368" t="e">
        <f ca="1">SUM(H$10:H$21)</f>
        <v>#VALUE!</v>
      </c>
      <c r="I23" s="368" t="e">
        <f t="shared" ca="1" si="6"/>
        <v>#VALUE!</v>
      </c>
      <c r="J23" s="368" t="e">
        <f ca="1">SUM(J$10:J$21)</f>
        <v>#VALUE!</v>
      </c>
      <c r="K23" s="368" t="e">
        <f t="shared" ca="1" si="6"/>
        <v>#VALUE!</v>
      </c>
      <c r="L23" s="368" t="e">
        <f t="shared" ca="1" si="6"/>
        <v>#VALUE!</v>
      </c>
      <c r="M23" s="368" t="e">
        <f t="shared" ca="1" si="6"/>
        <v>#VALUE!</v>
      </c>
      <c r="N23" s="368" t="e">
        <f t="shared" ca="1" si="6"/>
        <v>#VALUE!</v>
      </c>
      <c r="O23" s="378" t="e">
        <f t="shared" ca="1" si="6"/>
        <v>#VALUE!</v>
      </c>
      <c r="P23" s="368" t="e">
        <f t="shared" ca="1" si="6"/>
        <v>#VALUE!</v>
      </c>
      <c r="Q23" s="368" t="e">
        <f t="shared" ca="1" si="6"/>
        <v>#VALUE!</v>
      </c>
      <c r="R23" s="368" t="e">
        <f t="shared" ca="1" si="6"/>
        <v>#VALUE!</v>
      </c>
      <c r="S23" s="368" t="e">
        <f t="shared" ca="1" si="6"/>
        <v>#VALUE!</v>
      </c>
      <c r="T23" s="368" t="e">
        <f t="shared" ca="1" si="6"/>
        <v>#VALUE!</v>
      </c>
      <c r="U23" s="368" t="e">
        <f t="shared" ca="1" si="6"/>
        <v>#VALUE!</v>
      </c>
      <c r="V23" s="368" t="e">
        <f t="shared" ca="1" si="6"/>
        <v>#VALUE!</v>
      </c>
      <c r="W23" s="368" t="e">
        <f t="shared" ca="1" si="6"/>
        <v>#VALUE!</v>
      </c>
      <c r="X23" s="368" t="e">
        <f t="shared" ca="1" si="6"/>
        <v>#VALUE!</v>
      </c>
      <c r="Y23" s="378" t="e">
        <f t="shared" ca="1" si="6"/>
        <v>#VALUE!</v>
      </c>
      <c r="Z23" s="368" t="e">
        <f t="shared" ca="1" si="6"/>
        <v>#VALUE!</v>
      </c>
      <c r="AA23" s="378" t="e">
        <f t="shared" ca="1" si="6"/>
        <v>#VALUE!</v>
      </c>
      <c r="AB23" s="368" t="e">
        <f t="shared" ca="1" si="6"/>
        <v>#VALUE!</v>
      </c>
      <c r="AC23" s="368" t="e">
        <f t="shared" ca="1" si="6"/>
        <v>#VALUE!</v>
      </c>
      <c r="AD23" s="378" t="e">
        <f t="shared" ca="1" si="6"/>
        <v>#VALUE!</v>
      </c>
      <c r="AE23" s="368" t="e">
        <f t="shared" ca="1" si="6"/>
        <v>#VALUE!</v>
      </c>
      <c r="AF23" s="378" t="e">
        <f t="shared" ca="1" si="6"/>
        <v>#VALUE!</v>
      </c>
      <c r="AG23" s="368" t="e">
        <f t="shared" ca="1" si="6"/>
        <v>#VALUE!</v>
      </c>
      <c r="AH23" s="431" t="e">
        <f t="shared" ca="1" si="6"/>
        <v>#VALUE!</v>
      </c>
      <c r="AI23" s="368" t="e">
        <f t="shared" ca="1" si="6"/>
        <v>#VALUE!</v>
      </c>
      <c r="AJ23" s="378" t="e">
        <f t="shared" ca="1" si="6"/>
        <v>#VALUE!</v>
      </c>
      <c r="AK23" s="368" t="e">
        <f t="shared" ca="1" si="6"/>
        <v>#VALUE!</v>
      </c>
      <c r="AL23" s="378" t="e">
        <f t="shared" ca="1" si="6"/>
        <v>#VALUE!</v>
      </c>
      <c r="AM23" s="368" t="e">
        <f t="shared" ca="1" si="6"/>
        <v>#VALUE!</v>
      </c>
      <c r="AN23" s="368" t="e">
        <f t="shared" ca="1" si="6"/>
        <v>#VALUE!</v>
      </c>
      <c r="AO23" s="368" t="e">
        <f t="shared" ca="1" si="6"/>
        <v>#VALUE!</v>
      </c>
      <c r="AP23" s="368" t="e">
        <f t="shared" ca="1" si="6"/>
        <v>#VALUE!</v>
      </c>
      <c r="AQ23" s="368" t="e">
        <f t="shared" ca="1" si="6"/>
        <v>#VALUE!</v>
      </c>
      <c r="AR23" s="368" t="e">
        <f ca="1">SUM(AR$10:AR$21)</f>
        <v>#VALUE!</v>
      </c>
      <c r="AS23" s="378" t="e">
        <f ca="1">SUM(AS$10:AS$21)</f>
        <v>#VALUE!</v>
      </c>
    </row>
    <row r="24" spans="2:45" x14ac:dyDescent="0.2">
      <c r="B24" s="444"/>
      <c r="C24" s="421"/>
      <c r="D24" s="342"/>
      <c r="E24" s="437"/>
      <c r="F24" s="379" t="e">
        <f ca="1">$E$23+$F$23</f>
        <v>#VALUE!</v>
      </c>
      <c r="G24" s="369" t="e">
        <f ca="1">F$24+G$23</f>
        <v>#VALUE!</v>
      </c>
      <c r="H24" s="369" t="e">
        <f ca="1">G$24+H$23</f>
        <v>#VALUE!</v>
      </c>
      <c r="I24" s="369" t="e">
        <f t="shared" ref="I24:AP24" ca="1" si="7">H$24+I$23</f>
        <v>#VALUE!</v>
      </c>
      <c r="J24" s="369" t="e">
        <f ca="1">I$24+J$23</f>
        <v>#VALUE!</v>
      </c>
      <c r="K24" s="369" t="e">
        <f ca="1">J$24+K$23</f>
        <v>#VALUE!</v>
      </c>
      <c r="L24" s="369" t="e">
        <f ca="1">K$24+L$23</f>
        <v>#VALUE!</v>
      </c>
      <c r="M24" s="369" t="e">
        <f ca="1">L$24+M$23</f>
        <v>#VALUE!</v>
      </c>
      <c r="N24" s="369" t="e">
        <f ca="1">M$24+N$23</f>
        <v>#VALUE!</v>
      </c>
      <c r="O24" s="379" t="e">
        <f t="shared" ca="1" si="7"/>
        <v>#VALUE!</v>
      </c>
      <c r="P24" s="369" t="e">
        <f t="shared" ca="1" si="7"/>
        <v>#VALUE!</v>
      </c>
      <c r="Q24" s="369" t="e">
        <f ca="1">P$24+Q$23</f>
        <v>#VALUE!</v>
      </c>
      <c r="R24" s="369" t="e">
        <f ca="1">Q$24+R$23</f>
        <v>#VALUE!</v>
      </c>
      <c r="S24" s="369" t="e">
        <f ca="1">R$24+S$23</f>
        <v>#VALUE!</v>
      </c>
      <c r="T24" s="369" t="e">
        <f t="shared" ca="1" si="7"/>
        <v>#VALUE!</v>
      </c>
      <c r="U24" s="369" t="e">
        <f ca="1">T$24+U$23</f>
        <v>#VALUE!</v>
      </c>
      <c r="V24" s="369" t="e">
        <f t="shared" ca="1" si="7"/>
        <v>#VALUE!</v>
      </c>
      <c r="W24" s="369" t="e">
        <f ca="1">V$24+W$23</f>
        <v>#VALUE!</v>
      </c>
      <c r="X24" s="369" t="e">
        <f t="shared" ca="1" si="7"/>
        <v>#VALUE!</v>
      </c>
      <c r="Y24" s="379" t="e">
        <f t="shared" ca="1" si="7"/>
        <v>#VALUE!</v>
      </c>
      <c r="Z24" s="369" t="e">
        <f t="shared" ca="1" si="7"/>
        <v>#VALUE!</v>
      </c>
      <c r="AA24" s="379" t="e">
        <f t="shared" ca="1" si="7"/>
        <v>#VALUE!</v>
      </c>
      <c r="AB24" s="369" t="e">
        <f t="shared" ca="1" si="7"/>
        <v>#VALUE!</v>
      </c>
      <c r="AC24" s="369" t="e">
        <f ca="1">AB$24+AC$23</f>
        <v>#VALUE!</v>
      </c>
      <c r="AD24" s="379" t="e">
        <f t="shared" ca="1" si="7"/>
        <v>#VALUE!</v>
      </c>
      <c r="AE24" s="369" t="e">
        <f t="shared" ca="1" si="7"/>
        <v>#VALUE!</v>
      </c>
      <c r="AF24" s="379" t="e">
        <f t="shared" ca="1" si="7"/>
        <v>#VALUE!</v>
      </c>
      <c r="AG24" s="369" t="e">
        <f t="shared" ca="1" si="7"/>
        <v>#VALUE!</v>
      </c>
      <c r="AH24" s="453" t="e">
        <f ca="1">AG$24+AH$23</f>
        <v>#VALUE!</v>
      </c>
      <c r="AI24" s="454" t="e">
        <f t="shared" ca="1" si="7"/>
        <v>#VALUE!</v>
      </c>
      <c r="AJ24" s="379" t="e">
        <f ca="1">AI$24+AJ$23</f>
        <v>#VALUE!</v>
      </c>
      <c r="AK24" s="369" t="e">
        <f t="shared" ca="1" si="7"/>
        <v>#VALUE!</v>
      </c>
      <c r="AL24" s="379" t="e">
        <f t="shared" ca="1" si="7"/>
        <v>#VALUE!</v>
      </c>
      <c r="AM24" s="369" t="e">
        <f ca="1">AL$24+AM$23</f>
        <v>#VALUE!</v>
      </c>
      <c r="AN24" s="369" t="e">
        <f t="shared" ca="1" si="7"/>
        <v>#VALUE!</v>
      </c>
      <c r="AO24" s="369" t="e">
        <f t="shared" ca="1" si="7"/>
        <v>#VALUE!</v>
      </c>
      <c r="AP24" s="369" t="e">
        <f t="shared" ca="1" si="7"/>
        <v>#VALUE!</v>
      </c>
      <c r="AQ24" s="369" t="e">
        <f ca="1">AP$24+AQ$23</f>
        <v>#VALUE!</v>
      </c>
      <c r="AR24" s="369" t="e">
        <f ca="1">AQ$24+AR$23</f>
        <v>#VALUE!</v>
      </c>
      <c r="AS24" s="379" t="e">
        <f ca="1">AR$24+AS$23</f>
        <v>#VALUE!</v>
      </c>
    </row>
    <row r="25" spans="2:45" x14ac:dyDescent="0.2">
      <c r="B25" s="446" t="s">
        <v>312</v>
      </c>
      <c r="C25" s="423" t="s">
        <v>285</v>
      </c>
      <c r="D25" s="343"/>
      <c r="E25" s="440"/>
      <c r="F25" s="380" t="e">
        <f ca="1">'User | C_&amp;_I | Cotton'!D$27</f>
        <v>#VALUE!</v>
      </c>
      <c r="G25" s="370" t="e">
        <f ca="1">'User | C_&amp;_I | Cotton'!E$27</f>
        <v>#VALUE!</v>
      </c>
      <c r="H25" s="370" t="e">
        <f ca="1">'User | C_&amp;_I | Cotton'!F$27</f>
        <v>#VALUE!</v>
      </c>
      <c r="I25" s="370" t="e">
        <f ca="1">'User | C_&amp;_I | Cotton'!G$27</f>
        <v>#VALUE!</v>
      </c>
      <c r="J25" s="370" t="e">
        <f ca="1">'User | C_&amp;_I | Cotton'!H$27</f>
        <v>#VALUE!</v>
      </c>
      <c r="K25" s="370" t="e">
        <f ca="1">'User | C_&amp;_I | Cotton'!I$27</f>
        <v>#VALUE!</v>
      </c>
      <c r="L25" s="370" t="e">
        <f ca="1">'User | C_&amp;_I | Cotton'!J$27</f>
        <v>#VALUE!</v>
      </c>
      <c r="M25" s="370" t="e">
        <f ca="1">'User | C_&amp;_I | Cotton'!K$27</f>
        <v>#VALUE!</v>
      </c>
      <c r="N25" s="370" t="e">
        <f ca="1">'User | C_&amp;_I | Cotton'!L$27</f>
        <v>#VALUE!</v>
      </c>
      <c r="O25" s="380" t="e">
        <f ca="1">'User | C_&amp;_I | Cotton'!M$27</f>
        <v>#VALUE!</v>
      </c>
      <c r="P25" s="370" t="e">
        <f ca="1">'User | C_&amp;_I | Cotton'!N$27</f>
        <v>#VALUE!</v>
      </c>
      <c r="Q25" s="370" t="e">
        <f ca="1">'User | C_&amp;_I | Cotton'!O$27</f>
        <v>#VALUE!</v>
      </c>
      <c r="R25" s="370" t="e">
        <f ca="1">'User | C_&amp;_I | Cotton'!P$27</f>
        <v>#VALUE!</v>
      </c>
      <c r="S25" s="370" t="e">
        <f ca="1">'User | C_&amp;_I | Cotton'!Q$27</f>
        <v>#VALUE!</v>
      </c>
      <c r="T25" s="370" t="e">
        <f ca="1">'User | C_&amp;_I | Cotton'!R$27</f>
        <v>#VALUE!</v>
      </c>
      <c r="U25" s="370" t="e">
        <f ca="1">T$25</f>
        <v>#VALUE!</v>
      </c>
      <c r="V25" s="370" t="e">
        <f ca="1">U$25</f>
        <v>#VALUE!</v>
      </c>
      <c r="W25" s="370" t="e">
        <f ca="1">V$25</f>
        <v>#VALUE!</v>
      </c>
      <c r="X25" s="370" t="e">
        <f ca="1">W$25</f>
        <v>#VALUE!</v>
      </c>
      <c r="Y25" s="380" t="e">
        <f t="shared" ref="Y25:AS25" ca="1" si="8">X$25</f>
        <v>#VALUE!</v>
      </c>
      <c r="Z25" s="370" t="e">
        <f t="shared" ca="1" si="8"/>
        <v>#VALUE!</v>
      </c>
      <c r="AA25" s="380" t="e">
        <f t="shared" ca="1" si="8"/>
        <v>#VALUE!</v>
      </c>
      <c r="AB25" s="370" t="e">
        <f t="shared" ca="1" si="8"/>
        <v>#VALUE!</v>
      </c>
      <c r="AC25" s="370" t="e">
        <f t="shared" ca="1" si="8"/>
        <v>#VALUE!</v>
      </c>
      <c r="AD25" s="380" t="e">
        <f t="shared" ca="1" si="8"/>
        <v>#VALUE!</v>
      </c>
      <c r="AE25" s="370" t="e">
        <f t="shared" ca="1" si="8"/>
        <v>#VALUE!</v>
      </c>
      <c r="AF25" s="380" t="e">
        <f t="shared" ca="1" si="8"/>
        <v>#VALUE!</v>
      </c>
      <c r="AG25" s="370" t="e">
        <f t="shared" ca="1" si="8"/>
        <v>#VALUE!</v>
      </c>
      <c r="AH25" s="370" t="e">
        <f t="shared" ca="1" si="8"/>
        <v>#VALUE!</v>
      </c>
      <c r="AI25" s="381" t="e">
        <f t="shared" ca="1" si="8"/>
        <v>#VALUE!</v>
      </c>
      <c r="AJ25" s="380" t="e">
        <f t="shared" ca="1" si="8"/>
        <v>#VALUE!</v>
      </c>
      <c r="AK25" s="370" t="e">
        <f t="shared" ca="1" si="8"/>
        <v>#VALUE!</v>
      </c>
      <c r="AL25" s="380" t="e">
        <f t="shared" ca="1" si="8"/>
        <v>#VALUE!</v>
      </c>
      <c r="AM25" s="370" t="e">
        <f t="shared" ca="1" si="8"/>
        <v>#VALUE!</v>
      </c>
      <c r="AN25" s="370" t="e">
        <f t="shared" ca="1" si="8"/>
        <v>#VALUE!</v>
      </c>
      <c r="AO25" s="370" t="e">
        <f t="shared" ca="1" si="8"/>
        <v>#VALUE!</v>
      </c>
      <c r="AP25" s="370" t="e">
        <f t="shared" ca="1" si="8"/>
        <v>#VALUE!</v>
      </c>
      <c r="AQ25" s="370" t="e">
        <f t="shared" ca="1" si="8"/>
        <v>#VALUE!</v>
      </c>
      <c r="AR25" s="370" t="e">
        <f t="shared" ca="1" si="8"/>
        <v>#VALUE!</v>
      </c>
      <c r="AS25" s="380" t="e">
        <f t="shared" ca="1" si="8"/>
        <v>#VALUE!</v>
      </c>
    </row>
    <row r="26" spans="2:45" x14ac:dyDescent="0.2">
      <c r="B26" s="446" t="s">
        <v>313</v>
      </c>
      <c r="C26" s="423" t="s">
        <v>61</v>
      </c>
      <c r="D26" s="343"/>
      <c r="E26" s="440"/>
      <c r="F26" s="380" t="e">
        <f>'User | C_&amp;_I | Cotton'!D$28</f>
        <v>#VALUE!</v>
      </c>
      <c r="G26" s="370" t="e">
        <f>'User | C_&amp;_I | Cotton'!E$28</f>
        <v>#VALUE!</v>
      </c>
      <c r="H26" s="370" t="e">
        <f>'User | C_&amp;_I | Cotton'!F$28</f>
        <v>#VALUE!</v>
      </c>
      <c r="I26" s="370" t="e">
        <f>'User | C_&amp;_I | Cotton'!G$28</f>
        <v>#VALUE!</v>
      </c>
      <c r="J26" s="370" t="e">
        <f>'User | C_&amp;_I | Cotton'!H$28</f>
        <v>#VALUE!</v>
      </c>
      <c r="K26" s="370" t="e">
        <f>'User | C_&amp;_I | Cotton'!I$28</f>
        <v>#VALUE!</v>
      </c>
      <c r="L26" s="370" t="e">
        <f>'User | C_&amp;_I | Cotton'!J$28</f>
        <v>#VALUE!</v>
      </c>
      <c r="M26" s="370" t="e">
        <f>'User | C_&amp;_I | Cotton'!K$28</f>
        <v>#VALUE!</v>
      </c>
      <c r="N26" s="370" t="e">
        <f>'User | C_&amp;_I | Cotton'!L$28</f>
        <v>#VALUE!</v>
      </c>
      <c r="O26" s="380" t="e">
        <f>'User | C_&amp;_I | Cotton'!M$28</f>
        <v>#VALUE!</v>
      </c>
      <c r="P26" s="370" t="e">
        <f>'User | C_&amp;_I | Cotton'!N$28</f>
        <v>#VALUE!</v>
      </c>
      <c r="Q26" s="370" t="e">
        <f>'User | C_&amp;_I | Cotton'!O$28</f>
        <v>#VALUE!</v>
      </c>
      <c r="R26" s="370" t="e">
        <f>'User | C_&amp;_I | Cotton'!P$28</f>
        <v>#VALUE!</v>
      </c>
      <c r="S26" s="370" t="e">
        <f>'User | C_&amp;_I | Cotton'!Q$28</f>
        <v>#VALUE!</v>
      </c>
      <c r="T26" s="370" t="e">
        <f>'User | C_&amp;_I | Cotton'!R$28</f>
        <v>#VALUE!</v>
      </c>
      <c r="U26" s="370" t="e">
        <f>T$26</f>
        <v>#VALUE!</v>
      </c>
      <c r="V26" s="370" t="e">
        <f>U$26</f>
        <v>#VALUE!</v>
      </c>
      <c r="W26" s="370" t="e">
        <f>V$26</f>
        <v>#VALUE!</v>
      </c>
      <c r="X26" s="370" t="e">
        <f t="shared" ref="X26:AS26" si="9">W$26</f>
        <v>#VALUE!</v>
      </c>
      <c r="Y26" s="380" t="e">
        <f t="shared" si="9"/>
        <v>#VALUE!</v>
      </c>
      <c r="Z26" s="370" t="e">
        <f t="shared" si="9"/>
        <v>#VALUE!</v>
      </c>
      <c r="AA26" s="380" t="e">
        <f t="shared" si="9"/>
        <v>#VALUE!</v>
      </c>
      <c r="AB26" s="370" t="e">
        <f t="shared" si="9"/>
        <v>#VALUE!</v>
      </c>
      <c r="AC26" s="370" t="e">
        <f t="shared" si="9"/>
        <v>#VALUE!</v>
      </c>
      <c r="AD26" s="380" t="e">
        <f t="shared" si="9"/>
        <v>#VALUE!</v>
      </c>
      <c r="AE26" s="370" t="e">
        <f t="shared" si="9"/>
        <v>#VALUE!</v>
      </c>
      <c r="AF26" s="380" t="e">
        <f t="shared" si="9"/>
        <v>#VALUE!</v>
      </c>
      <c r="AG26" s="370" t="e">
        <f t="shared" si="9"/>
        <v>#VALUE!</v>
      </c>
      <c r="AH26" s="370" t="e">
        <f t="shared" si="9"/>
        <v>#VALUE!</v>
      </c>
      <c r="AI26" s="455" t="e">
        <f t="shared" si="9"/>
        <v>#VALUE!</v>
      </c>
      <c r="AJ26" s="380" t="e">
        <f t="shared" si="9"/>
        <v>#VALUE!</v>
      </c>
      <c r="AK26" s="370" t="e">
        <f t="shared" si="9"/>
        <v>#VALUE!</v>
      </c>
      <c r="AL26" s="380" t="e">
        <f t="shared" si="9"/>
        <v>#VALUE!</v>
      </c>
      <c r="AM26" s="370" t="e">
        <f t="shared" si="9"/>
        <v>#VALUE!</v>
      </c>
      <c r="AN26" s="370" t="e">
        <f t="shared" si="9"/>
        <v>#VALUE!</v>
      </c>
      <c r="AO26" s="370" t="e">
        <f t="shared" si="9"/>
        <v>#VALUE!</v>
      </c>
      <c r="AP26" s="370" t="e">
        <f t="shared" si="9"/>
        <v>#VALUE!</v>
      </c>
      <c r="AQ26" s="370" t="e">
        <f t="shared" si="9"/>
        <v>#VALUE!</v>
      </c>
      <c r="AR26" s="370" t="e">
        <f t="shared" si="9"/>
        <v>#VALUE!</v>
      </c>
      <c r="AS26" s="380" t="e">
        <f t="shared" si="9"/>
        <v>#VALUE!</v>
      </c>
    </row>
    <row r="27" spans="2:45" x14ac:dyDescent="0.2">
      <c r="B27" s="331" t="s">
        <v>314</v>
      </c>
      <c r="C27" s="424" t="s">
        <v>69</v>
      </c>
      <c r="D27" s="344"/>
      <c r="E27" s="441"/>
      <c r="F27" s="381" t="str">
        <f>'User | C_&amp;_I | Cotton'!$D$40</f>
        <v/>
      </c>
      <c r="G27" s="371" t="str">
        <f>'User | C_&amp;_I | Cotton'!$D$40</f>
        <v/>
      </c>
      <c r="H27" s="371" t="str">
        <f>'User | C_&amp;_I | Cotton'!$D$40</f>
        <v/>
      </c>
      <c r="I27" s="371" t="str">
        <f>'User | C_&amp;_I | Cotton'!$D$40</f>
        <v/>
      </c>
      <c r="J27" s="371" t="str">
        <f>'User | C_&amp;_I | Cotton'!$D$40</f>
        <v/>
      </c>
      <c r="K27" s="371" t="str">
        <f>'User | C_&amp;_I | Cotton'!$D$40</f>
        <v/>
      </c>
      <c r="L27" s="371" t="str">
        <f>'User | C_&amp;_I | Cotton'!$D$40</f>
        <v/>
      </c>
      <c r="M27" s="371" t="str">
        <f>'User | C_&amp;_I | Cotton'!$D$40</f>
        <v/>
      </c>
      <c r="N27" s="325" t="str">
        <f>'User | C_&amp;_I | Cotton'!$D$40</f>
        <v/>
      </c>
      <c r="O27" s="363" t="str">
        <f>'User | C_&amp;_I | Cotton'!$D$40</f>
        <v/>
      </c>
      <c r="P27" s="371" t="str">
        <f>'User | C_&amp;_I | Cotton'!$D$40</f>
        <v/>
      </c>
      <c r="Q27" s="371" t="str">
        <f>'User | C_&amp;_I | Cotton'!$D$40</f>
        <v/>
      </c>
      <c r="R27" s="371" t="str">
        <f>'User | C_&amp;_I | Cotton'!$D$40</f>
        <v/>
      </c>
      <c r="S27" s="371" t="str">
        <f>'User | C_&amp;_I | Cotton'!$D$40</f>
        <v/>
      </c>
      <c r="T27" s="371" t="str">
        <f>'User | C_&amp;_I | Cotton'!$D$40</f>
        <v/>
      </c>
      <c r="U27" s="371" t="str">
        <f>'User | C_&amp;_I | Cotton'!$D$40</f>
        <v/>
      </c>
      <c r="V27" s="371" t="str">
        <f>'User | C_&amp;_I | Cotton'!$D$40</f>
        <v/>
      </c>
      <c r="W27" s="371" t="str">
        <f>'User | C_&amp;_I | Cotton'!$D$40</f>
        <v/>
      </c>
      <c r="X27" s="371" t="str">
        <f>'User | C_&amp;_I | Cotton'!$D$40</f>
        <v/>
      </c>
      <c r="Y27" s="381" t="str">
        <f>'User | C_&amp;_I | Cotton'!$D$40</f>
        <v/>
      </c>
      <c r="Z27" s="325" t="str">
        <f>'User | C_&amp;_I | Cotton'!$D$40</f>
        <v/>
      </c>
      <c r="AA27" s="363" t="str">
        <f>'User | C_&amp;_I | Cotton'!$D$40</f>
        <v/>
      </c>
      <c r="AB27" s="371" t="str">
        <f>'User | C_&amp;_I | Cotton'!$D$40</f>
        <v/>
      </c>
      <c r="AC27" s="325" t="str">
        <f>'User | C_&amp;_I | Cotton'!$D$40</f>
        <v/>
      </c>
      <c r="AD27" s="363" t="str">
        <f>'User | C_&amp;_I | Cotton'!$D$40</f>
        <v/>
      </c>
      <c r="AE27" s="325" t="str">
        <f>'User | C_&amp;_I | Cotton'!$D$40</f>
        <v/>
      </c>
      <c r="AF27" s="363" t="str">
        <f>'User | C_&amp;_I | Cotton'!$D$40</f>
        <v/>
      </c>
      <c r="AG27" s="371" t="str">
        <f>'User | C_&amp;_I | Cotton'!$D$40</f>
        <v/>
      </c>
      <c r="AH27" s="371" t="str">
        <f>'User | C_&amp;_I | Cotton'!$D$40</f>
        <v/>
      </c>
      <c r="AI27" s="381" t="str">
        <f>'User | C_&amp;_I | Cotton'!$D$40</f>
        <v/>
      </c>
      <c r="AJ27" s="381" t="str">
        <f>'User | C_&amp;_I | Cotton'!$D$40</f>
        <v/>
      </c>
      <c r="AK27" s="325" t="str">
        <f>'User | C_&amp;_I | Cotton'!$D$40</f>
        <v/>
      </c>
      <c r="AL27" s="363" t="str">
        <f>'User | C_&amp;_I | Cotton'!$D$40</f>
        <v/>
      </c>
      <c r="AM27" s="371" t="str">
        <f>'User | C_&amp;_I | Cotton'!$D$40</f>
        <v/>
      </c>
      <c r="AN27" s="371" t="str">
        <f>'User | C_&amp;_I | Cotton'!$D$40</f>
        <v/>
      </c>
      <c r="AO27" s="371" t="str">
        <f>'User | C_&amp;_I | Cotton'!$D$40</f>
        <v/>
      </c>
      <c r="AP27" s="371" t="str">
        <f>'User | C_&amp;_I | Cotton'!$D$40</f>
        <v/>
      </c>
      <c r="AQ27" s="371" t="str">
        <f>'User | C_&amp;_I | Cotton'!$D$40</f>
        <v/>
      </c>
      <c r="AR27" s="371" t="str">
        <f>'User | C_&amp;_I | Cotton'!$D$40</f>
        <v/>
      </c>
      <c r="AS27" s="381" t="str">
        <f>'User | C_&amp;_I | Cotton'!$D$40</f>
        <v/>
      </c>
    </row>
    <row r="28" spans="2:45" x14ac:dyDescent="0.2">
      <c r="B28" s="459"/>
      <c r="C28" s="332"/>
      <c r="D28" s="324"/>
      <c r="F28" s="47"/>
      <c r="G28" s="47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</row>
    <row r="29" spans="2:45" x14ac:dyDescent="0.2">
      <c r="B29" s="396"/>
      <c r="C29" s="397"/>
      <c r="D29" s="483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</row>
    <row r="30" spans="2:45" ht="12.75" thickBot="1" x14ac:dyDescent="0.25">
      <c r="B30" s="396"/>
      <c r="C30" s="397"/>
      <c r="D30" s="398"/>
      <c r="F30" s="49"/>
      <c r="G30" s="49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</row>
    <row r="31" spans="2:45" ht="12.75" x14ac:dyDescent="0.2">
      <c r="B31" s="465" t="s">
        <v>315</v>
      </c>
      <c r="C31" s="481" t="s">
        <v>316</v>
      </c>
      <c r="D31" s="475">
        <f ca="1">COUNTIF($F$24:$AS$24,"&lt;0")</f>
        <v>0</v>
      </c>
      <c r="F31" s="49"/>
      <c r="G31" s="49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</row>
    <row r="32" spans="2:45" ht="12.75" x14ac:dyDescent="0.2">
      <c r="B32" s="466" t="s">
        <v>317</v>
      </c>
      <c r="C32" s="390" t="s">
        <v>53</v>
      </c>
      <c r="D32" s="345" t="e">
        <f ca="1">MAX($F$23:$AS$23)/MAX($F$27:$AS$27)</f>
        <v>#VALUE!</v>
      </c>
      <c r="F32" s="49"/>
      <c r="G32" s="49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</row>
    <row r="33" spans="2:45" ht="13.5" thickBot="1" x14ac:dyDescent="0.25">
      <c r="B33" s="467" t="s">
        <v>318</v>
      </c>
      <c r="C33" s="482" t="s">
        <v>64</v>
      </c>
      <c r="D33" s="476" t="str">
        <f ca="1">IFERROR(IRR($E$24:$AS$24)*100,"Not Applicable")</f>
        <v>Not Applicable</v>
      </c>
      <c r="F33" s="49"/>
      <c r="G33" s="49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</row>
    <row r="34" spans="2:45" ht="12.75" thickBot="1" x14ac:dyDescent="0.25">
      <c r="B34" s="399"/>
      <c r="C34" s="397"/>
      <c r="D34" s="400"/>
    </row>
    <row r="35" spans="2:45" ht="12.75" x14ac:dyDescent="0.2">
      <c r="B35" s="465" t="s">
        <v>319</v>
      </c>
      <c r="C35" s="481" t="s">
        <v>19</v>
      </c>
      <c r="D35" s="475" t="e">
        <f ca="1">NPV('User | C_&amp;_I | Cotton'!$D$36/100,$F$23:$AS$23)+$E$23</f>
        <v>#VALUE!</v>
      </c>
      <c r="E35" s="9"/>
      <c r="F35" s="9"/>
    </row>
    <row r="36" spans="2:45" ht="12.75" x14ac:dyDescent="0.2">
      <c r="B36" s="466" t="s">
        <v>320</v>
      </c>
      <c r="C36" s="390" t="s">
        <v>53</v>
      </c>
      <c r="D36" s="345" t="e">
        <f ca="1">$D$35/MAX($F$27:$AS$27)</f>
        <v>#VALUE!</v>
      </c>
    </row>
    <row r="37" spans="2:45" ht="13.5" thickBot="1" x14ac:dyDescent="0.25">
      <c r="B37" s="467" t="s">
        <v>321</v>
      </c>
      <c r="C37" s="482" t="s">
        <v>100</v>
      </c>
      <c r="D37" s="477" t="e">
        <f ca="1">$D$36/(MAX($F$26:$AS$26)/MAX($F$27:$AS$27))</f>
        <v>#VALUE!</v>
      </c>
    </row>
    <row r="38" spans="2:45" ht="12" customHeight="1" x14ac:dyDescent="0.2">
      <c r="B38" s="399"/>
      <c r="C38" s="397"/>
      <c r="D38" s="399"/>
    </row>
    <row r="39" spans="2:45" ht="12" customHeight="1" x14ac:dyDescent="0.2">
      <c r="B39" s="388"/>
      <c r="C39" s="388"/>
      <c r="D39" s="388"/>
    </row>
    <row r="40" spans="2:45" ht="12" customHeight="1" x14ac:dyDescent="0.2"/>
    <row r="41" spans="2:45" ht="12" customHeight="1" x14ac:dyDescent="0.2"/>
    <row r="42" spans="2:45" ht="12" customHeight="1" x14ac:dyDescent="0.2"/>
    <row r="43" spans="2:45" ht="12" customHeight="1" x14ac:dyDescent="0.2"/>
    <row r="44" spans="2:45" ht="12" customHeight="1" x14ac:dyDescent="0.2"/>
    <row r="45" spans="2:45" ht="12" customHeight="1" x14ac:dyDescent="0.2"/>
  </sheetData>
  <sheetProtection algorithmName="SHA-512" hashValue="NVCJfQctKlCn38b/LXRWoKcVGOPGh7zsmszggLSBUtGmOM/6SFhKQGKyP2UrmNDN7QmUK2szQP0MZFx+6j5nJA==" saltValue="6bnSSvvPOYMYZ78dM1jE/Q==" spinCount="100000" sheet="1" objects="1" scenarios="1"/>
  <hyperlinks>
    <hyperlink ref="B4" location="Main_Menu!A1" display="Back to Main Menu" xr:uid="{00000000-0004-0000-1E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7F078A0A68B34C85310BF90E2AFD27" ma:contentTypeVersion="13" ma:contentTypeDescription="Create a new document." ma:contentTypeScope="" ma:versionID="34691f9871c58da43f91e9b1a4f02fac">
  <xsd:schema xmlns:xsd="http://www.w3.org/2001/XMLSchema" xmlns:xs="http://www.w3.org/2001/XMLSchema" xmlns:p="http://schemas.microsoft.com/office/2006/metadata/properties" xmlns:ns3="edb1fff5-7136-4998-893b-d0dfd0de6f20" xmlns:ns4="8d8916be-f4c4-423b-b9bb-2986718e733b" xmlns:ns5="a292e13f-7813-4ffb-902b-46e2d51c5f63" targetNamespace="http://schemas.microsoft.com/office/2006/metadata/properties" ma:root="true" ma:fieldsID="bae8b5502e87c96dd17db8a2e3460ad2" ns3:_="" ns4:_="" ns5:_="">
    <xsd:import namespace="edb1fff5-7136-4998-893b-d0dfd0de6f20"/>
    <xsd:import namespace="8d8916be-f4c4-423b-b9bb-2986718e733b"/>
    <xsd:import namespace="a292e13f-7813-4ffb-902b-46e2d51c5f63"/>
    <xsd:element name="properties">
      <xsd:complexType>
        <xsd:sequence>
          <xsd:element name="documentManagement">
            <xsd:complexType>
              <xsd:all>
                <xsd:element ref="ns3:File_x0020_Part_x0020_No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5:SharedWithUsers" minOccurs="0"/>
                <xsd:element ref="ns5:SharedWithDetails" minOccurs="0"/>
                <xsd:element ref="ns4:MediaServiceMetadata" minOccurs="0"/>
                <xsd:element ref="ns4:MediaServiceFastMetadata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fff5-7136-4998-893b-d0dfd0de6f20" elementFormDefault="qualified">
    <xsd:import namespace="http://schemas.microsoft.com/office/2006/documentManagement/types"/>
    <xsd:import namespace="http://schemas.microsoft.com/office/infopath/2007/PartnerControls"/>
    <xsd:element name="File_x0020_Part_x0020_No" ma:index="9" nillable="true" ma:displayName="File Part No" ma:description="eDOCS Document Title" ma:internalName="File_x0020_Part_x0020_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916be-f4c4-423b-b9bb-2986718e733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2e13f-7813-4ffb-902b-46e2d51c5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292e13f-7813-4ffb-902b-46e2d51c5f63">
      <UserInfo>
        <DisplayName>Daniel Culpitt</DisplayName>
        <AccountId>30</AccountId>
        <AccountType/>
      </UserInfo>
      <UserInfo>
        <DisplayName>Hasham Hashimi</DisplayName>
        <AccountId>465</AccountId>
        <AccountType/>
      </UserInfo>
    </SharedWithUsers>
    <File_x0020_Part_x0020_No xmlns="edb1fff5-7136-4998-893b-d0dfd0de6f20" xsi:nil="true"/>
  </documentManagement>
</p:properties>
</file>

<file path=customXml/item4.xml><?xml version="1.0" encoding="utf-8"?>
<?mso-contentType ?>
<SharedContentType xmlns="Microsoft.SharePoint.Taxonomy.ContentTypeSync" SourceId="30ffdfd4-1385-4992-8e5f-4d7ed23790f6" ContentTypeId="0x0101" PreviousValue="false"/>
</file>

<file path=customXml/itemProps1.xml><?xml version="1.0" encoding="utf-8"?>
<ds:datastoreItem xmlns:ds="http://schemas.openxmlformats.org/officeDocument/2006/customXml" ds:itemID="{216C8E8C-4242-4AE1-8592-566B939A64F7}"/>
</file>

<file path=customXml/itemProps2.xml><?xml version="1.0" encoding="utf-8"?>
<ds:datastoreItem xmlns:ds="http://schemas.openxmlformats.org/officeDocument/2006/customXml" ds:itemID="{DF254648-7F88-4CEC-95C0-522EB5CB77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E62E95-B5B6-4A1E-9286-1B98F1824699}">
  <ds:schemaRefs>
    <ds:schemaRef ds:uri="a1f07a66-a51d-4672-984a-8d1f1e215ae7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eb5aef2-d6fb-40f7-a144-65e2ae82de3d"/>
    <ds:schemaRef ds:uri="ce87ec3b-bb48-44c7-9cea-05b817cb2004"/>
    <ds:schemaRef ds:uri="http://schemas.microsoft.com/office/2006/metadata/properties"/>
    <ds:schemaRef ds:uri="4f22f5fd-5e7d-4883-b6c6-495172288e06"/>
    <ds:schemaRef ds:uri="http://www.w3.org/XML/1998/namespace"/>
    <ds:schemaRef ds:uri="d0d5cf47-8c26-4fa2-a90c-cc216f58e395"/>
    <ds:schemaRef ds:uri="23dadb3b-7dfd-4b0a-9172-8c04efd73600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09B74D80-68C2-4E2B-AD57-2338AD8855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</vt:i4>
      </vt:variant>
    </vt:vector>
  </HeadingPairs>
  <TitlesOfParts>
    <vt:vector size="33" baseType="lpstr">
      <vt:lpstr>Main_Menu</vt:lpstr>
      <vt:lpstr>PI | Default</vt:lpstr>
      <vt:lpstr>PI | User</vt:lpstr>
      <vt:lpstr>Default | C_&amp;_I | Mango</vt:lpstr>
      <vt:lpstr>Default | C_&amp;_I | Lychee</vt:lpstr>
      <vt:lpstr>Default | C_&amp;_I | Macadamia</vt:lpstr>
      <vt:lpstr>Default | C_&amp;_I | Mandarin</vt:lpstr>
      <vt:lpstr>Default | C_&amp;_I | CB</vt:lpstr>
      <vt:lpstr>Default | C_&amp;_I | Pulses</vt:lpstr>
      <vt:lpstr>Default | C_&amp;_I | Cotton</vt:lpstr>
      <vt:lpstr>Default Results | Mango</vt:lpstr>
      <vt:lpstr>Default Results | Lychee</vt:lpstr>
      <vt:lpstr>Default Results | Macadamia</vt:lpstr>
      <vt:lpstr>Default Results | Mandarin</vt:lpstr>
      <vt:lpstr>Default Results | CB</vt:lpstr>
      <vt:lpstr>Default Results | Pulses</vt:lpstr>
      <vt:lpstr>Default Results | Cotton</vt:lpstr>
      <vt:lpstr>User | C_&amp;_I | Mango</vt:lpstr>
      <vt:lpstr>User | C_&amp;_I | Lychee</vt:lpstr>
      <vt:lpstr>User | C_&amp;_I | Macadamia</vt:lpstr>
      <vt:lpstr>User | C_&amp;_I | Mandarin</vt:lpstr>
      <vt:lpstr>User | C_&amp;_I | CB</vt:lpstr>
      <vt:lpstr>User | C_&amp;_I | Pulses</vt:lpstr>
      <vt:lpstr>User | C_&amp;_I | Cotton</vt:lpstr>
      <vt:lpstr>User Results | Mango</vt:lpstr>
      <vt:lpstr>User Results | Lychee</vt:lpstr>
      <vt:lpstr>User Results | Macadamia</vt:lpstr>
      <vt:lpstr>User Results | Mandarin</vt:lpstr>
      <vt:lpstr>User Results | CB</vt:lpstr>
      <vt:lpstr>User Results | Pulses</vt:lpstr>
      <vt:lpstr>User Results | Cotton</vt:lpstr>
      <vt:lpstr>Selected_Crop</vt:lpstr>
      <vt:lpstr>Selected_Parameter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Hasham</dc:creator>
  <cp:keywords/>
  <dc:description/>
  <cp:lastModifiedBy>Hasham</cp:lastModifiedBy>
  <cp:revision/>
  <dcterms:created xsi:type="dcterms:W3CDTF">2021-09-01T02:50:14Z</dcterms:created>
  <dcterms:modified xsi:type="dcterms:W3CDTF">2021-11-08T01:52:18Z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0x0101008E7F078A0A68B34C85310BF90E2AFD27</vt:lpwstr>
  </property>
  <property fmtid="{D5CDD505-2E9C-101B-9397-08002B2CF9AE}" pid="3" name="Client Account">
    <vt:lpwstr>135</vt:lpwstr>
  </property>
  <property fmtid="{D5CDD505-2E9C-101B-9397-08002B2CF9AE}" pid="4" name="Related Job">
    <vt:lpwstr>934</vt:lpwstr>
  </property>
</Properties>
</file>